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Housing.cloud.gov.ie/apps/eDocs/S/HCBSF012/Files/HCBSF012-001-2020/Results/"/>
    </mc:Choice>
  </mc:AlternateContent>
  <bookViews>
    <workbookView xWindow="0" yWindow="0" windowWidth="23010" windowHeight="8070" activeTab="2"/>
  </bookViews>
  <sheets>
    <sheet name="Limerick" sheetId="1" r:id="rId1"/>
    <sheet name="General Statistics" sheetId="2" r:id="rId2"/>
    <sheet name="1st Preferences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3" l="1"/>
  <c r="E12" i="3"/>
  <c r="E11" i="3"/>
  <c r="E10" i="3"/>
  <c r="E9" i="3"/>
  <c r="E8" i="3"/>
  <c r="E7" i="3"/>
  <c r="E5" i="3"/>
  <c r="E6" i="3"/>
  <c r="E4" i="3"/>
  <c r="D4" i="3"/>
  <c r="D5" i="3"/>
  <c r="D6" i="3"/>
  <c r="D7" i="3"/>
  <c r="D8" i="3"/>
  <c r="D9" i="3"/>
  <c r="D10" i="3"/>
  <c r="D11" i="3"/>
  <c r="D12" i="3"/>
  <c r="D13" i="3"/>
  <c r="C13" i="3"/>
  <c r="C12" i="3"/>
  <c r="C11" i="3"/>
  <c r="C10" i="3"/>
  <c r="C9" i="3"/>
  <c r="C8" i="3"/>
  <c r="C7" i="3"/>
  <c r="C6" i="3"/>
  <c r="C5" i="3"/>
  <c r="C4" i="3"/>
  <c r="F13" i="3" l="1"/>
  <c r="F11" i="3"/>
  <c r="F8" i="3"/>
  <c r="H13" i="3"/>
  <c r="H10" i="3"/>
  <c r="F10" i="3"/>
  <c r="F12" i="3"/>
  <c r="H7" i="3"/>
  <c r="H8" i="3"/>
  <c r="H12" i="3"/>
  <c r="H9" i="3"/>
  <c r="F7" i="3"/>
  <c r="H11" i="3"/>
  <c r="F9" i="3"/>
  <c r="F4" i="3" l="1"/>
  <c r="F6" i="3"/>
  <c r="H4" i="3"/>
  <c r="H6" i="3"/>
  <c r="F5" i="3"/>
  <c r="H5" i="3"/>
  <c r="AC13" i="1" l="1"/>
  <c r="D4" i="2" l="1"/>
  <c r="H4" i="2"/>
  <c r="F4" i="2"/>
  <c r="C4" i="2"/>
  <c r="B4" i="2"/>
  <c r="D45" i="1"/>
  <c r="E45" i="1" s="1"/>
  <c r="K45" i="1"/>
  <c r="G45" i="1"/>
  <c r="AF38" i="1"/>
  <c r="AG16" i="1"/>
  <c r="AC16" i="1"/>
  <c r="AC8" i="1"/>
  <c r="AG38" i="1"/>
  <c r="AM34" i="1"/>
  <c r="AK34" i="1"/>
  <c r="AI34" i="1"/>
  <c r="AG34" i="1"/>
  <c r="AC34" i="1"/>
  <c r="AM33" i="1"/>
  <c r="AK33" i="1"/>
  <c r="AI33" i="1"/>
  <c r="AG33" i="1"/>
  <c r="AC33" i="1"/>
  <c r="AM32" i="1"/>
  <c r="AK32" i="1"/>
  <c r="AI32" i="1"/>
  <c r="AG32" i="1"/>
  <c r="AC32" i="1"/>
  <c r="AM31" i="1"/>
  <c r="AK31" i="1"/>
  <c r="AI31" i="1"/>
  <c r="AG31" i="1"/>
  <c r="AC31" i="1"/>
  <c r="AM30" i="1"/>
  <c r="AK30" i="1"/>
  <c r="AI30" i="1"/>
  <c r="AG30" i="1"/>
  <c r="AC30" i="1"/>
  <c r="AM29" i="1"/>
  <c r="AK29" i="1"/>
  <c r="AI29" i="1"/>
  <c r="AG29" i="1"/>
  <c r="AC29" i="1"/>
  <c r="AM28" i="1"/>
  <c r="AK28" i="1"/>
  <c r="AI28" i="1"/>
  <c r="AG28" i="1"/>
  <c r="AC28" i="1"/>
  <c r="AM27" i="1"/>
  <c r="AK27" i="1"/>
  <c r="AI27" i="1"/>
  <c r="AG27" i="1"/>
  <c r="AC27" i="1"/>
  <c r="AM26" i="1"/>
  <c r="AK26" i="1"/>
  <c r="AI26" i="1"/>
  <c r="AG26" i="1"/>
  <c r="AC26" i="1"/>
  <c r="AM25" i="1"/>
  <c r="AK25" i="1"/>
  <c r="AI25" i="1"/>
  <c r="AG25" i="1"/>
  <c r="AC25" i="1"/>
  <c r="AM24" i="1"/>
  <c r="AK24" i="1"/>
  <c r="AI24" i="1"/>
  <c r="AG24" i="1"/>
  <c r="AC24" i="1"/>
  <c r="AM23" i="1"/>
  <c r="AK23" i="1"/>
  <c r="AI23" i="1"/>
  <c r="AG23" i="1"/>
  <c r="AC23" i="1"/>
  <c r="AM22" i="1"/>
  <c r="AK22" i="1"/>
  <c r="AI22" i="1"/>
  <c r="AG22" i="1"/>
  <c r="AC22" i="1"/>
  <c r="AM21" i="1"/>
  <c r="AK21" i="1"/>
  <c r="AI21" i="1"/>
  <c r="AG21" i="1"/>
  <c r="AC21" i="1"/>
  <c r="AM20" i="1"/>
  <c r="AK20" i="1"/>
  <c r="AI20" i="1"/>
  <c r="AG20" i="1"/>
  <c r="AC20" i="1"/>
  <c r="AM19" i="1"/>
  <c r="AK19" i="1"/>
  <c r="AI19" i="1"/>
  <c r="AG19" i="1"/>
  <c r="AC19" i="1"/>
  <c r="AM18" i="1"/>
  <c r="AK18" i="1"/>
  <c r="AI18" i="1"/>
  <c r="AG18" i="1"/>
  <c r="AC18" i="1"/>
  <c r="AM17" i="1"/>
  <c r="AK17" i="1"/>
  <c r="AI17" i="1"/>
  <c r="AG17" i="1"/>
  <c r="AC17" i="1"/>
  <c r="AM16" i="1"/>
  <c r="AK16" i="1"/>
  <c r="AI16" i="1"/>
  <c r="AM15" i="1"/>
  <c r="AK15" i="1"/>
  <c r="AI15" i="1"/>
  <c r="AG15" i="1"/>
  <c r="AC15" i="1"/>
  <c r="AM14" i="1"/>
  <c r="AK14" i="1"/>
  <c r="AI14" i="1"/>
  <c r="AG14" i="1"/>
  <c r="AC14" i="1"/>
  <c r="AM13" i="1"/>
  <c r="AK13" i="1"/>
  <c r="AI13" i="1"/>
  <c r="AG13" i="1"/>
  <c r="AM12" i="1"/>
  <c r="AK12" i="1"/>
  <c r="AI12" i="1"/>
  <c r="AG12" i="1"/>
  <c r="AC12" i="1"/>
  <c r="AM11" i="1"/>
  <c r="AK11" i="1"/>
  <c r="AI11" i="1"/>
  <c r="AG11" i="1"/>
  <c r="AC11" i="1"/>
  <c r="AM10" i="1"/>
  <c r="AK10" i="1"/>
  <c r="AI10" i="1"/>
  <c r="AG10" i="1"/>
  <c r="AC10" i="1"/>
  <c r="AM9" i="1"/>
  <c r="AK9" i="1"/>
  <c r="AI9" i="1"/>
  <c r="AG9" i="1"/>
  <c r="AC9" i="1"/>
  <c r="AM8" i="1"/>
  <c r="AK8" i="1"/>
  <c r="AI8" i="1"/>
  <c r="AG8" i="1"/>
  <c r="Y38" i="1"/>
  <c r="Z37" i="1" s="1"/>
  <c r="X37" i="1"/>
  <c r="Y36" i="1"/>
  <c r="Z35" i="1"/>
  <c r="X35" i="1"/>
  <c r="Y34" i="1"/>
  <c r="Z33" i="1" s="1"/>
  <c r="X33" i="1"/>
  <c r="Y32" i="1"/>
  <c r="Z31" i="1" s="1"/>
  <c r="X31" i="1"/>
  <c r="Y30" i="1"/>
  <c r="Z29" i="1" s="1"/>
  <c r="X29" i="1"/>
  <c r="Y28" i="1"/>
  <c r="Z27" i="1"/>
  <c r="X27" i="1"/>
  <c r="Y26" i="1"/>
  <c r="Z25" i="1" s="1"/>
  <c r="X25" i="1"/>
  <c r="Y24" i="1"/>
  <c r="Z23" i="1" s="1"/>
  <c r="X23" i="1"/>
  <c r="Y22" i="1"/>
  <c r="Z21" i="1" s="1"/>
  <c r="X21" i="1"/>
  <c r="Y20" i="1"/>
  <c r="Z19" i="1"/>
  <c r="X19" i="1"/>
  <c r="Y18" i="1"/>
  <c r="Z17" i="1"/>
  <c r="X17" i="1"/>
  <c r="Y16" i="1"/>
  <c r="Z15" i="1"/>
  <c r="X15" i="1"/>
  <c r="Y14" i="1"/>
  <c r="Z13" i="1" s="1"/>
  <c r="X13" i="1"/>
  <c r="Y12" i="1"/>
  <c r="Z11" i="1"/>
  <c r="X11" i="1"/>
  <c r="Y10" i="1"/>
  <c r="Z9" i="1"/>
  <c r="X9" i="1"/>
  <c r="AF32" i="1" l="1"/>
  <c r="AH32" i="1" s="1"/>
  <c r="AF22" i="1"/>
  <c r="AJ22" i="1" s="1"/>
  <c r="AF15" i="1"/>
  <c r="AL15" i="1" s="1"/>
  <c r="AF28" i="1"/>
  <c r="AH28" i="1" s="1"/>
  <c r="AF30" i="1"/>
  <c r="AL30" i="1" s="1"/>
  <c r="AF20" i="1"/>
  <c r="AJ20" i="1" s="1"/>
  <c r="AF16" i="1"/>
  <c r="AN16" i="1" s="1"/>
  <c r="AF12" i="1"/>
  <c r="AL12" i="1" s="1"/>
  <c r="E4" i="2"/>
  <c r="K4" i="2"/>
  <c r="G4" i="2"/>
  <c r="AC35" i="1"/>
  <c r="AN20" i="1"/>
  <c r="AF9" i="1"/>
  <c r="AH9" i="1" s="1"/>
  <c r="AF17" i="1"/>
  <c r="AH17" i="1" s="1"/>
  <c r="AF25" i="1"/>
  <c r="AH25" i="1" s="1"/>
  <c r="AF33" i="1"/>
  <c r="AN33" i="1" s="1"/>
  <c r="AF14" i="1"/>
  <c r="AL14" i="1" s="1"/>
  <c r="AF11" i="1"/>
  <c r="AL11" i="1" s="1"/>
  <c r="AF19" i="1"/>
  <c r="AN19" i="1" s="1"/>
  <c r="AF27" i="1"/>
  <c r="AJ27" i="1" s="1"/>
  <c r="AG35" i="1"/>
  <c r="AF8" i="1"/>
  <c r="AN8" i="1" s="1"/>
  <c r="AF24" i="1"/>
  <c r="AL24" i="1" s="1"/>
  <c r="AI35" i="1"/>
  <c r="AM38" i="1" s="1"/>
  <c r="AK35" i="1"/>
  <c r="AF13" i="1"/>
  <c r="AH13" i="1" s="1"/>
  <c r="AF21" i="1"/>
  <c r="AL21" i="1" s="1"/>
  <c r="AF29" i="1"/>
  <c r="AL29" i="1" s="1"/>
  <c r="AM35" i="1"/>
  <c r="AM37" i="1" s="1"/>
  <c r="AF10" i="1"/>
  <c r="AH10" i="1" s="1"/>
  <c r="AF18" i="1"/>
  <c r="AN18" i="1" s="1"/>
  <c r="AF26" i="1"/>
  <c r="AH26" i="1" s="1"/>
  <c r="AF34" i="1"/>
  <c r="AL34" i="1" s="1"/>
  <c r="AF23" i="1"/>
  <c r="AN23" i="1" s="1"/>
  <c r="AF31" i="1"/>
  <c r="AJ31" i="1" s="1"/>
  <c r="AN28" i="1" l="1"/>
  <c r="AL32" i="1"/>
  <c r="AH15" i="1"/>
  <c r="AJ32" i="1"/>
  <c r="AN32" i="1"/>
  <c r="AN15" i="1"/>
  <c r="AL28" i="1"/>
  <c r="AJ15" i="1"/>
  <c r="AJ28" i="1"/>
  <c r="AL18" i="1"/>
  <c r="AN30" i="1"/>
  <c r="AN22" i="1"/>
  <c r="AH22" i="1"/>
  <c r="AJ30" i="1"/>
  <c r="AL25" i="1"/>
  <c r="AH30" i="1"/>
  <c r="AL22" i="1"/>
  <c r="AJ18" i="1"/>
  <c r="AH12" i="1"/>
  <c r="AN25" i="1"/>
  <c r="AL27" i="1"/>
  <c r="AL19" i="1"/>
  <c r="AH18" i="1"/>
  <c r="AL33" i="1"/>
  <c r="AN34" i="1"/>
  <c r="AJ10" i="1"/>
  <c r="AH29" i="1"/>
  <c r="AH11" i="1"/>
  <c r="AH31" i="1"/>
  <c r="AL20" i="1"/>
  <c r="AJ9" i="1"/>
  <c r="AN26" i="1"/>
  <c r="AN29" i="1"/>
  <c r="AJ34" i="1"/>
  <c r="AH34" i="1"/>
  <c r="AN10" i="1"/>
  <c r="AL13" i="1"/>
  <c r="AL26" i="1"/>
  <c r="AL23" i="1"/>
  <c r="AJ21" i="1"/>
  <c r="AJ17" i="1"/>
  <c r="AN21" i="1"/>
  <c r="AJ12" i="1"/>
  <c r="AL17" i="1"/>
  <c r="AN24" i="1"/>
  <c r="AN12" i="1"/>
  <c r="AN14" i="1"/>
  <c r="AH14" i="1"/>
  <c r="AJ33" i="1"/>
  <c r="AH20" i="1"/>
  <c r="AN17" i="1"/>
  <c r="AJ13" i="1"/>
  <c r="AN13" i="1"/>
  <c r="AF35" i="1"/>
  <c r="AN31" i="1"/>
  <c r="AJ8" i="1"/>
  <c r="AH24" i="1"/>
  <c r="AJ24" i="1"/>
  <c r="AH16" i="1"/>
  <c r="AJ19" i="1"/>
  <c r="AH27" i="1"/>
  <c r="AN11" i="1"/>
  <c r="AN9" i="1"/>
  <c r="AL8" i="1"/>
  <c r="AJ16" i="1"/>
  <c r="AL31" i="1"/>
  <c r="AH19" i="1"/>
  <c r="AJ23" i="1"/>
  <c r="AJ11" i="1"/>
  <c r="AJ26" i="1"/>
  <c r="AL16" i="1"/>
  <c r="AH21" i="1"/>
  <c r="AH23" i="1"/>
  <c r="AG37" i="1"/>
  <c r="AJ25" i="1"/>
  <c r="AJ14" i="1"/>
  <c r="AL10" i="1"/>
  <c r="AL9" i="1"/>
  <c r="AJ29" i="1"/>
  <c r="AM39" i="1"/>
  <c r="AN27" i="1"/>
  <c r="AH8" i="1"/>
  <c r="AH33" i="1"/>
  <c r="F40" i="1" l="1"/>
  <c r="G40" i="1"/>
  <c r="H40" i="1"/>
  <c r="I40" i="1"/>
  <c r="J40" i="1" s="1"/>
  <c r="K40" i="1" s="1"/>
  <c r="L40" i="1" s="1"/>
  <c r="M40" i="1" s="1"/>
  <c r="N40" i="1" s="1"/>
  <c r="E40" i="1"/>
  <c r="E38" i="1"/>
  <c r="D38" i="1"/>
  <c r="F36" i="1"/>
  <c r="G36" i="1" s="1"/>
  <c r="H36" i="1" s="1"/>
  <c r="I36" i="1" s="1"/>
  <c r="E36" i="1"/>
  <c r="D36" i="1"/>
  <c r="F34" i="1"/>
  <c r="G34" i="1"/>
  <c r="H34" i="1"/>
  <c r="I34" i="1"/>
  <c r="J34" i="1"/>
  <c r="K34" i="1" s="1"/>
  <c r="L34" i="1" s="1"/>
  <c r="M34" i="1" s="1"/>
  <c r="E34" i="1"/>
  <c r="D34" i="1"/>
  <c r="F32" i="1"/>
  <c r="G32" i="1"/>
  <c r="H32" i="1"/>
  <c r="I32" i="1" s="1"/>
  <c r="J32" i="1" s="1"/>
  <c r="K32" i="1" s="1"/>
  <c r="E32" i="1"/>
  <c r="D32" i="1"/>
  <c r="F28" i="1"/>
  <c r="G28" i="1" s="1"/>
  <c r="H28" i="1" s="1"/>
  <c r="I28" i="1" s="1"/>
  <c r="J28" i="1" s="1"/>
  <c r="E28" i="1"/>
  <c r="D28" i="1"/>
  <c r="F26" i="1"/>
  <c r="G26" i="1"/>
  <c r="H26" i="1"/>
  <c r="I26" i="1"/>
  <c r="J26" i="1" s="1"/>
  <c r="K26" i="1" s="1"/>
  <c r="L26" i="1" s="1"/>
  <c r="M26" i="1" s="1"/>
  <c r="N26" i="1" s="1"/>
  <c r="E26" i="1"/>
  <c r="D26" i="1"/>
  <c r="F24" i="1"/>
  <c r="E24" i="1"/>
  <c r="D24" i="1"/>
  <c r="F22" i="1"/>
  <c r="G22" i="1"/>
  <c r="H22" i="1"/>
  <c r="I22" i="1" s="1"/>
  <c r="J22" i="1" s="1"/>
  <c r="K22" i="1" s="1"/>
  <c r="L22" i="1" s="1"/>
  <c r="M22" i="1" s="1"/>
  <c r="N22" i="1" s="1"/>
  <c r="E22" i="1"/>
  <c r="D22" i="1"/>
  <c r="F20" i="1"/>
  <c r="G20" i="1"/>
  <c r="E20" i="1"/>
  <c r="F18" i="1"/>
  <c r="E18" i="1"/>
  <c r="E14" i="1" l="1"/>
  <c r="F14" i="1" s="1"/>
  <c r="G14" i="1" s="1"/>
  <c r="H14" i="1" s="1"/>
  <c r="I14" i="1" s="1"/>
  <c r="J14" i="1" s="1"/>
  <c r="F12" i="1"/>
  <c r="G12" i="1" s="1"/>
  <c r="H12" i="1" s="1"/>
  <c r="I12" i="1" s="1"/>
  <c r="J12" i="1" s="1"/>
  <c r="K12" i="1" s="1"/>
  <c r="L12" i="1" s="1"/>
  <c r="E12" i="1"/>
  <c r="F10" i="1"/>
  <c r="G10" i="1"/>
  <c r="H10" i="1"/>
  <c r="E10" i="1"/>
  <c r="D10" i="1"/>
</calcChain>
</file>

<file path=xl/sharedStrings.xml><?xml version="1.0" encoding="utf-8"?>
<sst xmlns="http://schemas.openxmlformats.org/spreadsheetml/2006/main" count="315" uniqueCount="142">
  <si>
    <t/>
  </si>
  <si>
    <t>Gender</t>
  </si>
  <si>
    <t>First 
Count</t>
  </si>
  <si>
    <t>Second 
Count</t>
  </si>
  <si>
    <t>Third 
Count</t>
  </si>
  <si>
    <t>Fourth 
Count</t>
  </si>
  <si>
    <t>Fifth 
Count</t>
  </si>
  <si>
    <t>Sixth 
Count</t>
  </si>
  <si>
    <t>Seventh 
Count</t>
  </si>
  <si>
    <t>Eighth 
Count</t>
  </si>
  <si>
    <t>Ninth 
Count</t>
  </si>
  <si>
    <t>Tenth 
Count</t>
  </si>
  <si>
    <t>Eleventh 
Count</t>
  </si>
  <si>
    <t>Twelfth 
Count</t>
  </si>
  <si>
    <t>Number of Votes</t>
  </si>
  <si>
    <t>F</t>
  </si>
  <si>
    <t>M</t>
  </si>
  <si>
    <t>Non-transferable papers not effective</t>
  </si>
  <si>
    <t>TOTALS:</t>
  </si>
  <si>
    <t xml:space="preserve">NAMES OF CANDIDATES (15 No.)
</t>
  </si>
  <si>
    <t>Beasley, Sarah (ANT)</t>
  </si>
  <si>
    <t>Butler, Daniel (FG)</t>
  </si>
  <si>
    <t>Daly, Frankie (NON-P)</t>
  </si>
  <si>
    <t>Fahy, Ruairí (PBP)</t>
  </si>
  <si>
    <t>Keyes, Laura (NON-P)</t>
  </si>
  <si>
    <t>Leddin, Brian (GRN)</t>
  </si>
  <si>
    <t>MORAN, JOHN (NON-P)</t>
  </si>
  <si>
    <t>Ní Chatháin, Catríona (NON-P)</t>
  </si>
  <si>
    <t>O'Donnell, Helen (NON-P)</t>
  </si>
  <si>
    <t>O'Donovan, Elisa (SD)</t>
  </si>
  <si>
    <t>Ó'Móráin, Colm (NON-P)</t>
  </si>
  <si>
    <t>Quinlivan, Maurice (SF)</t>
  </si>
  <si>
    <t>Ryan, Dee (FF)</t>
  </si>
  <si>
    <t xml:space="preserve">Uunk, Gerben (PAW) </t>
  </si>
  <si>
    <t>Sheehan, Conor (LAB)</t>
  </si>
  <si>
    <t>Transfer of Ó Móráin, C's Votes and Result</t>
  </si>
  <si>
    <t>Transfer of Fahy, R's Votes and Result</t>
  </si>
  <si>
    <t>Transfer of Uunk, G's Votes and Result</t>
  </si>
  <si>
    <t>Transfer of Keyes, L's and Ní Chatháin, C's Votes and Result</t>
  </si>
  <si>
    <t>Transfer of Leddin, B's Votes and Result</t>
  </si>
  <si>
    <t>Transfer of Beasley, S's Votes and Result</t>
  </si>
  <si>
    <t>Transfer of Sheehan, C's Votes and Result</t>
  </si>
  <si>
    <t>Transfer of Daly, F's and O'Donovan, E's Votes and Result</t>
  </si>
  <si>
    <t>Transfer of Quinlivan, M's Votes and Result</t>
  </si>
  <si>
    <t>Transfer of Butler, D's Votes and Result</t>
  </si>
  <si>
    <t>Transfer of Ryan, D's Votes and Result</t>
  </si>
  <si>
    <t xml:space="preserve">Check for </t>
  </si>
  <si>
    <t xml:space="preserve">Fix for Row </t>
  </si>
  <si>
    <t xml:space="preserve">Elected or </t>
  </si>
  <si>
    <t>Concatenation</t>
  </si>
  <si>
    <t>Party Code</t>
  </si>
  <si>
    <t>Excluded</t>
  </si>
  <si>
    <t>in Column A</t>
  </si>
  <si>
    <t xml:space="preserve">Women % </t>
  </si>
  <si>
    <t>Men %</t>
  </si>
  <si>
    <t>Total</t>
  </si>
  <si>
    <t>Women</t>
  </si>
  <si>
    <t>Women %</t>
  </si>
  <si>
    <t>of Party</t>
  </si>
  <si>
    <t>Men</t>
  </si>
  <si>
    <t xml:space="preserve">Men </t>
  </si>
  <si>
    <t>Candidates</t>
  </si>
  <si>
    <t>Elected</t>
  </si>
  <si>
    <t>FF</t>
  </si>
  <si>
    <t>Fianna Fáil</t>
  </si>
  <si>
    <t>FG</t>
  </si>
  <si>
    <t>Fine Gael</t>
  </si>
  <si>
    <t>SF</t>
  </si>
  <si>
    <t>Sinn Féin</t>
  </si>
  <si>
    <t>LAB</t>
  </si>
  <si>
    <t>LABour</t>
  </si>
  <si>
    <t>SD</t>
  </si>
  <si>
    <t>Social Democrats</t>
  </si>
  <si>
    <t>Grn</t>
  </si>
  <si>
    <t>Green</t>
  </si>
  <si>
    <t>INDI</t>
  </si>
  <si>
    <t>Independent Ireland</t>
  </si>
  <si>
    <t>PBP</t>
  </si>
  <si>
    <t>People Before Profit / Solidarity</t>
  </si>
  <si>
    <t>Aontú</t>
  </si>
  <si>
    <t>Wexford Ind. Alliance[c]</t>
  </si>
  <si>
    <t>100R</t>
  </si>
  <si>
    <t>100% Redress</t>
  </si>
  <si>
    <t>IFP</t>
  </si>
  <si>
    <t>Irish Freedom Party</t>
  </si>
  <si>
    <t>TNP</t>
  </si>
  <si>
    <t>National Party</t>
  </si>
  <si>
    <t>I4C</t>
  </si>
  <si>
    <t>Inds. 4 Change</t>
  </si>
  <si>
    <t>RTC</t>
  </si>
  <si>
    <t>Right to Change</t>
  </si>
  <si>
    <t>Workers and Unemployed</t>
  </si>
  <si>
    <t>Kerry Ind. Alliance</t>
  </si>
  <si>
    <t>IL</t>
  </si>
  <si>
    <t>Independent Left</t>
  </si>
  <si>
    <t>Republican Sinn Féin[c]</t>
  </si>
  <si>
    <t>TIP</t>
  </si>
  <si>
    <t>The Irish People</t>
  </si>
  <si>
    <t>IF</t>
  </si>
  <si>
    <t>Ireland First</t>
  </si>
  <si>
    <t>WP</t>
  </si>
  <si>
    <t>Workers' Party</t>
  </si>
  <si>
    <t>Rabharta[d]</t>
  </si>
  <si>
    <t>Glór - Voice of the People</t>
  </si>
  <si>
    <t>PAW</t>
  </si>
  <si>
    <t>Party for Animal Welfare</t>
  </si>
  <si>
    <t>FA</t>
  </si>
  <si>
    <t>Farmers' Alliance</t>
  </si>
  <si>
    <t>NON-P</t>
  </si>
  <si>
    <t>Non-Party</t>
  </si>
  <si>
    <t xml:space="preserve">Candidates: </t>
  </si>
  <si>
    <t>Total by Gender</t>
  </si>
  <si>
    <t xml:space="preserve">Elected: </t>
  </si>
  <si>
    <t xml:space="preserve">Male: </t>
  </si>
  <si>
    <t xml:space="preserve">Total from Header: </t>
  </si>
  <si>
    <t>Total by Elected and excluded</t>
  </si>
  <si>
    <t xml:space="preserve">Female: </t>
  </si>
  <si>
    <t xml:space="preserve">Total: </t>
  </si>
  <si>
    <t>ANT</t>
  </si>
  <si>
    <t>Local Authority</t>
  </si>
  <si>
    <t>No. of Seats</t>
  </si>
  <si>
    <t>Electorate</t>
  </si>
  <si>
    <t>Total Poll</t>
  </si>
  <si>
    <t>% Poll</t>
  </si>
  <si>
    <t>Invalid Ballot Papers</t>
  </si>
  <si>
    <t>% Invalid</t>
  </si>
  <si>
    <t>Total Valid Poll</t>
  </si>
  <si>
    <t>Total No. of Candidates</t>
  </si>
  <si>
    <t>No. of Women Candidates</t>
  </si>
  <si>
    <t>Women as % of Candidates</t>
  </si>
  <si>
    <t>City Councils</t>
  </si>
  <si>
    <t>Limerick</t>
  </si>
  <si>
    <t>General Statistics</t>
  </si>
  <si>
    <t>Number of seats</t>
  </si>
  <si>
    <t>Total number of first preferences/     total valid poll</t>
  </si>
  <si>
    <t>Number of candidates nominated</t>
  </si>
  <si>
    <t>Number of first preferences</t>
  </si>
  <si>
    <t>% of all first preferences</t>
  </si>
  <si>
    <t>Number of seats obtained</t>
  </si>
  <si>
    <t>% of all seats obtained</t>
  </si>
  <si>
    <t>The Labour Party</t>
  </si>
  <si>
    <t>Green Party - Comhaontas Glas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</si>
</sst>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#,###;\-\ #,###;\-"/>
    <numFmt numFmtId="165" formatCode="\+\ #,###;\-\ #,###;\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2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43" fontId="3" fillId="0" borderId="0" applyFont="0" applyFill="0" applyBorder="0" applyAlignment="0" applyProtection="0"/>
  </cellStyleXfs>
  <cellXfs count="63">
    <xf numFmtId="0" fontId="0" fillId="0" borderId="0" xfId="0"/>
    <xf numFmtId="0" fontId="0" fillId="0" borderId="0" xfId="0"/>
    <xf numFmtId="165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/>
    <xf numFmtId="164" fontId="0" fillId="0" borderId="0" xfId="0" applyNumberFormat="1"/>
    <xf numFmtId="0" fontId="1" fillId="0" borderId="0" xfId="0" applyFont="1"/>
    <xf numFmtId="0" fontId="2" fillId="0" borderId="0" xfId="0" applyFont="1"/>
    <xf numFmtId="164" fontId="1" fillId="0" borderId="0" xfId="0" applyNumberFormat="1" applyFont="1"/>
    <xf numFmtId="3" fontId="0" fillId="0" borderId="0" xfId="0" applyNumberFormat="1" applyAlignment="1"/>
    <xf numFmtId="3" fontId="0" fillId="0" borderId="1" xfId="0" applyNumberFormat="1" applyBorder="1"/>
    <xf numFmtId="9" fontId="0" fillId="0" borderId="0" xfId="0" applyNumberFormat="1"/>
    <xf numFmtId="10" fontId="0" fillId="0" borderId="0" xfId="0" applyNumberFormat="1"/>
    <xf numFmtId="3" fontId="0" fillId="0" borderId="2" xfId="0" applyNumberFormat="1" applyBorder="1" applyAlignment="1"/>
    <xf numFmtId="0" fontId="0" fillId="0" borderId="0" xfId="0" applyBorder="1"/>
    <xf numFmtId="3" fontId="0" fillId="0" borderId="1" xfId="0" applyNumberFormat="1" applyBorder="1" applyAlignment="1"/>
    <xf numFmtId="0" fontId="1" fillId="0" borderId="3" xfId="0" applyFont="1" applyBorder="1"/>
    <xf numFmtId="0" fontId="1" fillId="0" borderId="4" xfId="0" applyFont="1" applyBorder="1"/>
    <xf numFmtId="3" fontId="1" fillId="0" borderId="4" xfId="0" applyNumberFormat="1" applyFont="1" applyBorder="1"/>
    <xf numFmtId="0" fontId="0" fillId="0" borderId="4" xfId="0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0" fillId="0" borderId="7" xfId="0" applyBorder="1"/>
    <xf numFmtId="0" fontId="1" fillId="0" borderId="2" xfId="0" applyFont="1" applyBorder="1"/>
    <xf numFmtId="0" fontId="1" fillId="0" borderId="0" xfId="0" applyFont="1" applyBorder="1"/>
    <xf numFmtId="0" fontId="1" fillId="0" borderId="8" xfId="0" applyFont="1" applyBorder="1"/>
    <xf numFmtId="0" fontId="1" fillId="0" borderId="9" xfId="0" applyFont="1" applyBorder="1"/>
    <xf numFmtId="0" fontId="4" fillId="0" borderId="10" xfId="1" applyFont="1" applyFill="1" applyBorder="1" applyAlignment="1">
      <alignment horizontal="right" vertical="top" wrapText="1" indent="3"/>
    </xf>
    <xf numFmtId="3" fontId="4" fillId="0" borderId="10" xfId="1" applyNumberFormat="1" applyFont="1" applyFill="1" applyBorder="1" applyAlignment="1">
      <alignment horizontal="right" vertical="top" wrapText="1" indent="3"/>
    </xf>
    <xf numFmtId="2" fontId="4" fillId="0" borderId="10" xfId="1" applyNumberFormat="1" applyFont="1" applyFill="1" applyBorder="1" applyAlignment="1">
      <alignment horizontal="right" vertical="top" wrapText="1" indent="3"/>
    </xf>
    <xf numFmtId="2" fontId="4" fillId="2" borderId="11" xfId="1" applyNumberFormat="1" applyFont="1" applyFill="1" applyBorder="1" applyAlignment="1">
      <alignment horizontal="right" vertical="top" wrapText="1" indent="3"/>
    </xf>
    <xf numFmtId="0" fontId="5" fillId="3" borderId="12" xfId="1" applyFont="1" applyFill="1" applyBorder="1" applyAlignment="1">
      <alignment horizontal="center" vertical="center" wrapText="1"/>
    </xf>
    <xf numFmtId="0" fontId="5" fillId="3" borderId="13" xfId="1" applyFont="1" applyFill="1" applyBorder="1" applyAlignment="1">
      <alignment horizontal="center" vertical="center" wrapText="1"/>
    </xf>
    <xf numFmtId="0" fontId="5" fillId="3" borderId="14" xfId="1" applyFont="1" applyFill="1" applyBorder="1" applyAlignment="1">
      <alignment horizontal="center" vertical="center" wrapText="1"/>
    </xf>
    <xf numFmtId="0" fontId="5" fillId="0" borderId="15" xfId="1" applyFont="1" applyFill="1" applyBorder="1" applyAlignment="1">
      <alignment horizontal="left" vertical="top" wrapText="1"/>
    </xf>
    <xf numFmtId="0" fontId="4" fillId="0" borderId="10" xfId="1" applyFont="1" applyFill="1" applyBorder="1" applyAlignment="1">
      <alignment horizontal="center" vertical="top" wrapText="1"/>
    </xf>
    <xf numFmtId="0" fontId="4" fillId="2" borderId="10" xfId="1" applyFont="1" applyFill="1" applyBorder="1" applyAlignment="1">
      <alignment horizontal="center" vertical="top" wrapText="1"/>
    </xf>
    <xf numFmtId="0" fontId="4" fillId="2" borderId="11" xfId="1" applyFont="1" applyFill="1" applyBorder="1" applyAlignment="1">
      <alignment horizontal="center" vertical="top" wrapText="1"/>
    </xf>
    <xf numFmtId="0" fontId="0" fillId="0" borderId="15" xfId="1" applyFont="1" applyBorder="1" applyAlignment="1">
      <alignment horizontal="left" vertical="top" wrapText="1"/>
    </xf>
    <xf numFmtId="3" fontId="0" fillId="0" borderId="0" xfId="0" applyNumberFormat="1"/>
    <xf numFmtId="2" fontId="0" fillId="0" borderId="0" xfId="0" applyNumberFormat="1"/>
    <xf numFmtId="3" fontId="4" fillId="2" borderId="10" xfId="1" applyNumberFormat="1" applyFont="1" applyFill="1" applyBorder="1" applyAlignment="1">
      <alignment horizontal="right" vertical="top" wrapText="1" indent="3"/>
    </xf>
    <xf numFmtId="0" fontId="0" fillId="0" borderId="0" xfId="0"/>
    <xf numFmtId="165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0" fontId="0" fillId="0" borderId="10" xfId="0" applyBorder="1"/>
    <xf numFmtId="0" fontId="5" fillId="3" borderId="16" xfId="1" applyFont="1" applyFill="1" applyBorder="1" applyAlignment="1">
      <alignment horizontal="center" vertical="center" wrapText="1"/>
    </xf>
    <xf numFmtId="0" fontId="5" fillId="3" borderId="17" xfId="1" applyFont="1" applyFill="1" applyBorder="1" applyAlignment="1">
      <alignment horizontal="center" vertical="center" wrapText="1"/>
    </xf>
    <xf numFmtId="3" fontId="5" fillId="3" borderId="17" xfId="2" applyNumberFormat="1" applyFont="1" applyFill="1" applyBorder="1" applyAlignment="1">
      <alignment horizontal="center" vertical="center" wrapText="1"/>
    </xf>
    <xf numFmtId="0" fontId="5" fillId="3" borderId="18" xfId="1" applyFont="1" applyFill="1" applyBorder="1" applyAlignment="1">
      <alignment horizontal="center" vertical="center" wrapText="1"/>
    </xf>
    <xf numFmtId="0" fontId="5" fillId="2" borderId="19" xfId="1" applyFont="1" applyFill="1" applyBorder="1" applyAlignment="1">
      <alignment horizontal="center" vertical="center" wrapText="1"/>
    </xf>
    <xf numFmtId="0" fontId="5" fillId="2" borderId="20" xfId="1" applyFont="1" applyFill="1" applyBorder="1" applyAlignment="1">
      <alignment horizontal="center" vertical="center" wrapText="1"/>
    </xf>
    <xf numFmtId="3" fontId="5" fillId="2" borderId="20" xfId="2" applyNumberFormat="1" applyFont="1" applyFill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right" vertical="center" wrapText="1" indent="3"/>
    </xf>
    <xf numFmtId="3" fontId="5" fillId="2" borderId="10" xfId="1" applyNumberFormat="1" applyFont="1" applyFill="1" applyBorder="1" applyAlignment="1">
      <alignment horizontal="right" vertical="center" wrapText="1" indent="3"/>
    </xf>
    <xf numFmtId="2" fontId="5" fillId="2" borderId="10" xfId="1" applyNumberFormat="1" applyFont="1" applyFill="1" applyBorder="1" applyAlignment="1">
      <alignment horizontal="right" vertical="center" wrapText="1" indent="3"/>
    </xf>
    <xf numFmtId="0" fontId="5" fillId="2" borderId="21" xfId="1" applyFont="1" applyFill="1" applyBorder="1" applyAlignment="1">
      <alignment horizontal="center" vertical="center" wrapText="1"/>
    </xf>
    <xf numFmtId="2" fontId="4" fillId="0" borderId="10" xfId="1" applyNumberFormat="1" applyFont="1" applyFill="1" applyBorder="1" applyAlignment="1">
      <alignment horizontal="right" wrapText="1" indent="3"/>
    </xf>
    <xf numFmtId="2" fontId="4" fillId="0" borderId="11" xfId="1" applyNumberFormat="1" applyFont="1" applyFill="1" applyBorder="1" applyAlignment="1">
      <alignment horizontal="right" wrapText="1" indent="3"/>
    </xf>
    <xf numFmtId="0" fontId="0" fillId="2" borderId="15" xfId="1" applyFont="1" applyFill="1" applyBorder="1" applyAlignment="1">
      <alignment horizontal="left" vertical="top" wrapText="1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53340</xdr:rowOff>
    </xdr:from>
    <xdr:to>
      <xdr:col>5</xdr:col>
      <xdr:colOff>563880</xdr:colOff>
      <xdr:row>6</xdr:row>
      <xdr:rowOff>38100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309C130-2E80-0FDB-7007-D8C67B9E2AE1}"/>
            </a:ext>
          </a:extLst>
        </xdr:cNvPr>
        <xdr:cNvSpPr txBox="1"/>
      </xdr:nvSpPr>
      <xdr:spPr>
        <a:xfrm>
          <a:off x="3733800" y="236220"/>
          <a:ext cx="432054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Mayor Election
07 June 2024
Limerick City and</a:t>
          </a:r>
          <a:r>
            <a:rPr lang="en-IE" sz="1100" b="1" kern="1200" baseline="0">
              <a:solidFill>
                <a:srgbClr val="005000"/>
              </a:solidFill>
            </a:rPr>
            <a:t> County</a:t>
          </a:r>
          <a:r>
            <a:rPr lang="en-IE" sz="1100" b="1" kern="1200">
              <a:solidFill>
                <a:srgbClr val="005000"/>
              </a:solidFill>
            </a:rPr>
            <a:t>
</a:t>
          </a:r>
        </a:p>
      </xdr:txBody>
    </xdr:sp>
    <xdr:clientData/>
  </xdr:twoCellAnchor>
  <xdr:twoCellAnchor>
    <xdr:from>
      <xdr:col>6</xdr:col>
      <xdr:colOff>76200</xdr:colOff>
      <xdr:row>0</xdr:row>
      <xdr:rowOff>30480</xdr:rowOff>
    </xdr:from>
    <xdr:to>
      <xdr:col>11</xdr:col>
      <xdr:colOff>30480</xdr:colOff>
      <xdr:row>6</xdr:row>
      <xdr:rowOff>15240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72D69416-E3E3-476B-B4A3-EF8413351AFF}"/>
            </a:ext>
          </a:extLst>
        </xdr:cNvPr>
        <xdr:cNvSpPr txBox="1"/>
      </xdr:nvSpPr>
      <xdr:spPr>
        <a:xfrm>
          <a:off x="817626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157,672
Invalid Ballot Papers 1,</a:t>
          </a:r>
          <a:r>
            <a:rPr lang="en-IE" sz="1100" b="1" kern="1200" baseline="0">
              <a:solidFill>
                <a:srgbClr val="005000"/>
              </a:solidFill>
            </a:rPr>
            <a:t>923</a:t>
          </a:r>
          <a:r>
            <a:rPr lang="en-IE" sz="1100" b="1" kern="1200">
              <a:solidFill>
                <a:srgbClr val="005000"/>
              </a:solidFill>
            </a:rPr>
            <a:t>
Valid Poll 79,745
Number of Seats 1
Quota 39,873
</a:t>
          </a:r>
        </a:p>
      </xdr:txBody>
    </xdr:sp>
    <xdr:clientData/>
  </xdr:twoCellAnchor>
  <xdr:twoCellAnchor>
    <xdr:from>
      <xdr:col>11</xdr:col>
      <xdr:colOff>121920</xdr:colOff>
      <xdr:row>0</xdr:row>
      <xdr:rowOff>0</xdr:rowOff>
    </xdr:from>
    <xdr:to>
      <xdr:col>16</xdr:col>
      <xdr:colOff>76200</xdr:colOff>
      <xdr:row>5</xdr:row>
      <xdr:rowOff>167640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8047A2C6-87F2-475B-A3DF-EB37C1F8C995}"/>
            </a:ext>
          </a:extLst>
        </xdr:cNvPr>
        <xdr:cNvSpPr txBox="1"/>
      </xdr:nvSpPr>
      <xdr:spPr>
        <a:xfrm>
          <a:off x="1126998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John Moran</a:t>
          </a:r>
          <a:r>
            <a:rPr lang="en-IE" sz="1100" b="1" kern="1200" baseline="0">
              <a:solidFill>
                <a:srgbClr val="005000"/>
              </a:solidFill>
            </a:rPr>
            <a:t> (Non-P)</a:t>
          </a:r>
          <a:r>
            <a:rPr lang="en-IE" sz="1100" b="1" kern="1200">
              <a:solidFill>
                <a:srgbClr val="005000"/>
              </a:solidFill>
            </a:rPr>
            <a:t>
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5"/>
  <sheetViews>
    <sheetView topLeftCell="G1" zoomScale="85" zoomScaleNormal="85" workbookViewId="0">
      <selection activeCell="AC34" sqref="AC34"/>
    </sheetView>
  </sheetViews>
  <sheetFormatPr defaultRowHeight="15" x14ac:dyDescent="0.25"/>
  <cols>
    <col min="1" max="1" width="54.42578125" bestFit="1" customWidth="1"/>
    <col min="2" max="2" width="12.140625" bestFit="1" customWidth="1"/>
    <col min="3" max="3" width="16.5703125" bestFit="1" customWidth="1"/>
  </cols>
  <sheetData>
    <row r="1" spans="1:40" x14ac:dyDescent="0.25">
      <c r="A1" t="s">
        <v>0</v>
      </c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  <c r="K1" t="s">
        <v>0</v>
      </c>
      <c r="L1" t="s">
        <v>0</v>
      </c>
      <c r="M1" t="s">
        <v>0</v>
      </c>
      <c r="N1" t="s">
        <v>0</v>
      </c>
      <c r="O1" t="s">
        <v>0</v>
      </c>
      <c r="P1" t="s">
        <v>0</v>
      </c>
    </row>
    <row r="2" spans="1:40" x14ac:dyDescent="0.25">
      <c r="A2" t="s">
        <v>0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</row>
    <row r="3" spans="1:40" x14ac:dyDescent="0.25">
      <c r="A3" t="s">
        <v>0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</row>
    <row r="4" spans="1:40" x14ac:dyDescent="0.25">
      <c r="A4" t="s">
        <v>0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</row>
    <row r="5" spans="1:40" x14ac:dyDescent="0.25">
      <c r="A5" t="s">
        <v>0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AC5" s="6"/>
      <c r="AD5" s="6"/>
      <c r="AE5" s="6"/>
      <c r="AF5" s="6"/>
      <c r="AG5" s="6"/>
      <c r="AH5" s="6"/>
      <c r="AI5" s="6"/>
      <c r="AJ5" s="9" t="s">
        <v>53</v>
      </c>
      <c r="AK5" s="6"/>
      <c r="AL5" s="6"/>
      <c r="AM5" s="6"/>
      <c r="AN5" s="9" t="s">
        <v>54</v>
      </c>
    </row>
    <row r="6" spans="1:40" x14ac:dyDescent="0.25">
      <c r="A6" t="s">
        <v>0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X6" s="5"/>
      <c r="Y6" s="7" t="s">
        <v>46</v>
      </c>
      <c r="Z6" s="7" t="s">
        <v>47</v>
      </c>
      <c r="AC6" s="5"/>
      <c r="AD6" s="5"/>
      <c r="AE6" s="5"/>
      <c r="AF6" s="7" t="s">
        <v>55</v>
      </c>
      <c r="AG6" s="7" t="s">
        <v>56</v>
      </c>
      <c r="AH6" s="7" t="s">
        <v>57</v>
      </c>
      <c r="AI6" s="7" t="s">
        <v>56</v>
      </c>
      <c r="AJ6" s="7" t="s">
        <v>58</v>
      </c>
      <c r="AK6" s="7" t="s">
        <v>59</v>
      </c>
      <c r="AL6" s="7" t="s">
        <v>54</v>
      </c>
      <c r="AM6" s="7" t="s">
        <v>60</v>
      </c>
      <c r="AN6" s="7" t="s">
        <v>58</v>
      </c>
    </row>
    <row r="7" spans="1:40" x14ac:dyDescent="0.25">
      <c r="A7" s="47" t="s">
        <v>19</v>
      </c>
      <c r="B7" s="44" t="s">
        <v>1</v>
      </c>
      <c r="C7" s="44" t="s">
        <v>2</v>
      </c>
      <c r="D7" t="s">
        <v>3</v>
      </c>
      <c r="E7" t="s">
        <v>4</v>
      </c>
      <c r="F7" t="s">
        <v>5</v>
      </c>
      <c r="G7" t="s">
        <v>6</v>
      </c>
      <c r="H7" t="s">
        <v>7</v>
      </c>
      <c r="I7" t="s">
        <v>8</v>
      </c>
      <c r="J7" t="s">
        <v>9</v>
      </c>
      <c r="K7" t="s">
        <v>10</v>
      </c>
      <c r="L7" t="s">
        <v>11</v>
      </c>
      <c r="M7" t="s">
        <v>12</v>
      </c>
      <c r="N7" t="s">
        <v>13</v>
      </c>
      <c r="X7" s="5"/>
      <c r="Y7" s="7" t="s">
        <v>48</v>
      </c>
      <c r="Z7" s="7" t="s">
        <v>49</v>
      </c>
      <c r="AC7" s="5"/>
      <c r="AD7" s="5"/>
      <c r="AE7" s="5"/>
      <c r="AF7" s="7" t="s">
        <v>61</v>
      </c>
      <c r="AG7" s="7" t="s">
        <v>61</v>
      </c>
      <c r="AH7" s="7" t="s">
        <v>58</v>
      </c>
      <c r="AI7" s="7" t="s">
        <v>62</v>
      </c>
      <c r="AJ7" s="7" t="s">
        <v>62</v>
      </c>
      <c r="AK7" s="7" t="s">
        <v>61</v>
      </c>
      <c r="AL7" s="7" t="s">
        <v>58</v>
      </c>
      <c r="AM7" s="7" t="s">
        <v>62</v>
      </c>
      <c r="AN7" s="7" t="s">
        <v>62</v>
      </c>
    </row>
    <row r="8" spans="1:40" ht="15.75" x14ac:dyDescent="0.25">
      <c r="A8" s="44" t="s">
        <v>0</v>
      </c>
      <c r="B8" s="44" t="s">
        <v>0</v>
      </c>
      <c r="C8" s="44" t="s">
        <v>14</v>
      </c>
      <c r="D8" t="s">
        <v>35</v>
      </c>
      <c r="E8" t="s">
        <v>36</v>
      </c>
      <c r="F8" t="s">
        <v>37</v>
      </c>
      <c r="G8" t="s">
        <v>38</v>
      </c>
      <c r="H8" t="s">
        <v>39</v>
      </c>
      <c r="I8" t="s">
        <v>40</v>
      </c>
      <c r="J8" t="s">
        <v>41</v>
      </c>
      <c r="K8" t="s">
        <v>42</v>
      </c>
      <c r="L8" s="1" t="s">
        <v>43</v>
      </c>
      <c r="M8" s="1" t="s">
        <v>44</v>
      </c>
      <c r="N8" t="s">
        <v>45</v>
      </c>
      <c r="X8" s="8" t="s">
        <v>50</v>
      </c>
      <c r="Y8" s="7" t="s">
        <v>51</v>
      </c>
      <c r="Z8" s="7" t="s">
        <v>52</v>
      </c>
      <c r="AC8" s="10">
        <f>SUMIFS($C$10:$C$284, $X$10:$X$284, AD8)</f>
        <v>11785</v>
      </c>
      <c r="AD8" s="5" t="s">
        <v>63</v>
      </c>
      <c r="AE8" s="5" t="s">
        <v>64</v>
      </c>
      <c r="AF8" s="11">
        <f>AG8+AK8</f>
        <v>1</v>
      </c>
      <c r="AG8" s="10">
        <f>COUNTIFS($X$10:$X$283, AD8,$B$10:$B$283,"F")</f>
        <v>1</v>
      </c>
      <c r="AH8" s="12">
        <f t="shared" ref="AH8:AH34" si="0">IFERROR(AG8/AF8,0)</f>
        <v>1</v>
      </c>
      <c r="AI8" s="5">
        <f>COUNTIFS($X$10:$X$283, AD8,$B$10:$B$283,"F",$Z$10:$Z$283,"Elected")</f>
        <v>0</v>
      </c>
      <c r="AJ8" s="13">
        <f>IFERROR(AI8/AF8,0)</f>
        <v>0</v>
      </c>
      <c r="AK8" s="14">
        <f>COUNTIFS($X$10:$X$283, AD8,$B$10:$B$283,"M")</f>
        <v>0</v>
      </c>
      <c r="AL8" s="12">
        <f>IFERROR(AK8/AF8,0)</f>
        <v>0</v>
      </c>
      <c r="AM8" s="15">
        <f>COUNTIFS($X$10:$X$283, AD8,$B$10:$B$283,"M",$Z$10:$Z$283,"Elected")</f>
        <v>0</v>
      </c>
      <c r="AN8" s="12">
        <f>IFERROR(AM8/AF8,0)</f>
        <v>0</v>
      </c>
    </row>
    <row r="9" spans="1:40" x14ac:dyDescent="0.25">
      <c r="A9" s="44" t="s">
        <v>20</v>
      </c>
      <c r="B9" s="44" t="s">
        <v>15</v>
      </c>
      <c r="C9" s="46">
        <v>2635</v>
      </c>
      <c r="D9" s="2">
        <v>27</v>
      </c>
      <c r="E9" s="2">
        <v>36</v>
      </c>
      <c r="F9" s="2">
        <v>40</v>
      </c>
      <c r="G9" s="2">
        <v>73</v>
      </c>
      <c r="H9" s="2">
        <v>48</v>
      </c>
      <c r="I9" s="2">
        <v>-2859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/>
      <c r="P9" s="2"/>
      <c r="X9" s="5" t="str">
        <f>LEFT(MID(A9,FIND("(",A9)+1,LEN(A9)),FIND(")",MID(A9,FIND("(",A9)+1,LEN(A9)))-1)</f>
        <v>ANT</v>
      </c>
      <c r="Y9" s="5"/>
      <c r="Z9" s="5" t="str">
        <f>Y10</f>
        <v>Excluded</v>
      </c>
      <c r="AC9" s="10">
        <f t="shared" ref="AC9:AC10" si="1">SUMIFS($C$10:$C$284, $X$10:$X$284, AD9)</f>
        <v>10190</v>
      </c>
      <c r="AD9" s="5" t="s">
        <v>65</v>
      </c>
      <c r="AE9" s="5" t="s">
        <v>66</v>
      </c>
      <c r="AF9" s="11">
        <f>AG9+AK9</f>
        <v>1</v>
      </c>
      <c r="AG9" s="10">
        <f>COUNTIFS($X$10:$X$283, AD9,$B$10:$B$283,"F")</f>
        <v>0</v>
      </c>
      <c r="AH9" s="12">
        <f t="shared" si="0"/>
        <v>0</v>
      </c>
      <c r="AI9" s="5">
        <f t="shared" ref="AI9:AI34" si="2">COUNTIFS($X$10:$X$283, AD9,$B$10:$B$283,"F",$Z$10:$Z$283,"Elected")</f>
        <v>0</v>
      </c>
      <c r="AJ9" s="13">
        <f t="shared" ref="AJ9:AJ34" si="3">IFERROR(AI9/AF9,0)</f>
        <v>0</v>
      </c>
      <c r="AK9" s="14">
        <f t="shared" ref="AK9:AK34" si="4">COUNTIFS($X$10:$X$283, AD9,$B$10:$B$283,"M")</f>
        <v>1</v>
      </c>
      <c r="AL9" s="12">
        <f t="shared" ref="AL9:AL34" si="5">IFERROR(AK9/AF9,0)</f>
        <v>1</v>
      </c>
      <c r="AM9" s="15">
        <f t="shared" ref="AM9:AM34" si="6">COUNTIFS($X$10:$X$283, AD9,$B$10:$B$283,"M",$Z$10:$Z$283,"Elected")</f>
        <v>0</v>
      </c>
      <c r="AN9" s="12">
        <f t="shared" ref="AN9:AN34" si="7">IFERROR(AM9/AF9,0)</f>
        <v>0</v>
      </c>
    </row>
    <row r="10" spans="1:40" x14ac:dyDescent="0.25">
      <c r="A10" s="44" t="s">
        <v>0</v>
      </c>
      <c r="B10" s="44" t="s">
        <v>0</v>
      </c>
      <c r="C10" s="46">
        <v>240</v>
      </c>
      <c r="D10" s="3">
        <f>C9+D9</f>
        <v>2662</v>
      </c>
      <c r="E10" s="3">
        <f>D10+E9</f>
        <v>2698</v>
      </c>
      <c r="F10" s="3">
        <f t="shared" ref="F10:H10" si="8">E10+F9</f>
        <v>2738</v>
      </c>
      <c r="G10" s="3">
        <f t="shared" si="8"/>
        <v>2811</v>
      </c>
      <c r="H10" s="3">
        <f t="shared" si="8"/>
        <v>2859</v>
      </c>
      <c r="I10" s="2">
        <v>0</v>
      </c>
      <c r="J10" s="2">
        <v>0</v>
      </c>
      <c r="K10" s="2">
        <v>0</v>
      </c>
      <c r="L10" s="3">
        <v>0</v>
      </c>
      <c r="M10" s="3">
        <v>0</v>
      </c>
      <c r="N10" s="3">
        <v>0</v>
      </c>
      <c r="O10" s="3"/>
      <c r="P10" s="3"/>
      <c r="X10" s="5"/>
      <c r="Y10" s="5" t="str">
        <f>IF(EXACT(A9,UPPER(A9)),"Elected","Excluded")</f>
        <v>Excluded</v>
      </c>
      <c r="Z10" s="5"/>
      <c r="AC10" s="10">
        <f t="shared" si="1"/>
        <v>8331</v>
      </c>
      <c r="AD10" s="5" t="s">
        <v>67</v>
      </c>
      <c r="AE10" s="5" t="s">
        <v>68</v>
      </c>
      <c r="AF10" s="11">
        <f t="shared" ref="AF10:AF27" si="9">AG10+AK10</f>
        <v>1</v>
      </c>
      <c r="AG10" s="10">
        <f t="shared" ref="AG10:AG34" si="10">COUNTIFS($X$10:$X$283, AD10,$B$10:$B$283,"F")</f>
        <v>0</v>
      </c>
      <c r="AH10" s="12">
        <f t="shared" si="0"/>
        <v>0</v>
      </c>
      <c r="AI10" s="5">
        <f t="shared" si="2"/>
        <v>0</v>
      </c>
      <c r="AJ10" s="13">
        <f t="shared" si="3"/>
        <v>0</v>
      </c>
      <c r="AK10" s="14">
        <f t="shared" si="4"/>
        <v>1</v>
      </c>
      <c r="AL10" s="12">
        <f t="shared" si="5"/>
        <v>1</v>
      </c>
      <c r="AM10" s="15">
        <f t="shared" si="6"/>
        <v>0</v>
      </c>
      <c r="AN10" s="12">
        <f t="shared" si="7"/>
        <v>0</v>
      </c>
    </row>
    <row r="11" spans="1:40" x14ac:dyDescent="0.25">
      <c r="A11" s="44" t="s">
        <v>21</v>
      </c>
      <c r="B11" s="44" t="s">
        <v>16</v>
      </c>
      <c r="C11" s="46">
        <v>10190</v>
      </c>
      <c r="D11" s="2">
        <v>59</v>
      </c>
      <c r="E11" s="2">
        <v>25</v>
      </c>
      <c r="F11" s="2">
        <v>42</v>
      </c>
      <c r="G11" s="2">
        <v>104</v>
      </c>
      <c r="H11" s="2">
        <v>311</v>
      </c>
      <c r="I11" s="2">
        <v>231</v>
      </c>
      <c r="J11" s="2">
        <v>375</v>
      </c>
      <c r="K11" s="2">
        <v>1048</v>
      </c>
      <c r="L11" s="2">
        <v>1247</v>
      </c>
      <c r="M11" s="2">
        <v>-13632</v>
      </c>
      <c r="N11" s="2">
        <v>0</v>
      </c>
      <c r="O11" s="2"/>
      <c r="P11" s="2"/>
      <c r="X11" s="5" t="str">
        <f t="shared" ref="X11" si="11">LEFT(MID(A11,FIND("(",A11)+1,LEN(A11)),FIND(")",MID(A11,FIND("(",A11)+1,LEN(A11)))-1)</f>
        <v>FG</v>
      </c>
      <c r="Y11" s="5"/>
      <c r="Z11" s="5" t="str">
        <f>Y12</f>
        <v>Excluded</v>
      </c>
      <c r="AC11" s="10">
        <f>SUMIFS($C$10:$C$284, $X$10:$X$284, AD11)</f>
        <v>2390</v>
      </c>
      <c r="AD11" s="5" t="s">
        <v>69</v>
      </c>
      <c r="AE11" s="5" t="s">
        <v>70</v>
      </c>
      <c r="AF11" s="11">
        <f t="shared" si="9"/>
        <v>1</v>
      </c>
      <c r="AG11" s="10">
        <f t="shared" si="10"/>
        <v>0</v>
      </c>
      <c r="AH11" s="12">
        <f t="shared" si="0"/>
        <v>0</v>
      </c>
      <c r="AI11" s="5">
        <f t="shared" si="2"/>
        <v>0</v>
      </c>
      <c r="AJ11" s="13">
        <f t="shared" si="3"/>
        <v>0</v>
      </c>
      <c r="AK11" s="14">
        <f t="shared" si="4"/>
        <v>1</v>
      </c>
      <c r="AL11" s="12">
        <f t="shared" si="5"/>
        <v>1</v>
      </c>
      <c r="AM11" s="15">
        <f t="shared" si="6"/>
        <v>0</v>
      </c>
      <c r="AN11" s="12">
        <f t="shared" si="7"/>
        <v>0</v>
      </c>
    </row>
    <row r="12" spans="1:40" x14ac:dyDescent="0.25">
      <c r="A12" s="44" t="s">
        <v>0</v>
      </c>
      <c r="B12" s="44" t="s">
        <v>0</v>
      </c>
      <c r="C12" s="46">
        <v>893</v>
      </c>
      <c r="D12" s="3">
        <v>10249</v>
      </c>
      <c r="E12" s="3">
        <f>D12+E11</f>
        <v>10274</v>
      </c>
      <c r="F12" s="3">
        <f t="shared" ref="F12:L12" si="12">E12+F11</f>
        <v>10316</v>
      </c>
      <c r="G12" s="3">
        <f t="shared" si="12"/>
        <v>10420</v>
      </c>
      <c r="H12" s="3">
        <f t="shared" si="12"/>
        <v>10731</v>
      </c>
      <c r="I12" s="3">
        <f t="shared" si="12"/>
        <v>10962</v>
      </c>
      <c r="J12" s="3">
        <f t="shared" si="12"/>
        <v>11337</v>
      </c>
      <c r="K12" s="3">
        <f t="shared" si="12"/>
        <v>12385</v>
      </c>
      <c r="L12" s="3">
        <f t="shared" si="12"/>
        <v>13632</v>
      </c>
      <c r="M12" s="2">
        <v>0</v>
      </c>
      <c r="N12" s="2">
        <v>0</v>
      </c>
      <c r="O12" s="3"/>
      <c r="P12" s="3"/>
      <c r="X12" s="5"/>
      <c r="Y12" s="5" t="str">
        <f t="shared" ref="Y12" si="13">IF(EXACT(A11,UPPER(A11)),"Elected","Excluded")</f>
        <v>Excluded</v>
      </c>
      <c r="Z12" s="5"/>
      <c r="AC12" s="10">
        <f t="shared" ref="AC12:AC33" si="14">SUMIFS($C$10:$C$284, $X$10:$X$284, AD12)</f>
        <v>2384</v>
      </c>
      <c r="AD12" s="5" t="s">
        <v>71</v>
      </c>
      <c r="AE12" s="5" t="s">
        <v>72</v>
      </c>
      <c r="AF12" s="11">
        <f t="shared" si="9"/>
        <v>1</v>
      </c>
      <c r="AG12" s="10">
        <f t="shared" si="10"/>
        <v>0</v>
      </c>
      <c r="AH12" s="12">
        <f t="shared" si="0"/>
        <v>0</v>
      </c>
      <c r="AI12" s="5">
        <f t="shared" si="2"/>
        <v>0</v>
      </c>
      <c r="AJ12" s="13">
        <f t="shared" si="3"/>
        <v>0</v>
      </c>
      <c r="AK12" s="14">
        <f t="shared" si="4"/>
        <v>1</v>
      </c>
      <c r="AL12" s="12">
        <f t="shared" si="5"/>
        <v>1</v>
      </c>
      <c r="AM12" s="15">
        <f t="shared" si="6"/>
        <v>0</v>
      </c>
      <c r="AN12" s="12">
        <f t="shared" si="7"/>
        <v>0</v>
      </c>
    </row>
    <row r="13" spans="1:40" x14ac:dyDescent="0.25">
      <c r="A13" s="44" t="s">
        <v>22</v>
      </c>
      <c r="B13" s="44" t="s">
        <v>16</v>
      </c>
      <c r="C13" s="46">
        <v>4574</v>
      </c>
      <c r="D13" s="2">
        <v>23</v>
      </c>
      <c r="E13" s="2">
        <v>48</v>
      </c>
      <c r="F13" s="2">
        <v>41</v>
      </c>
      <c r="G13" s="2">
        <v>129</v>
      </c>
      <c r="H13" s="2">
        <v>92</v>
      </c>
      <c r="I13" s="2">
        <v>503</v>
      </c>
      <c r="J13" s="2">
        <v>279</v>
      </c>
      <c r="K13" s="2">
        <v>-5689</v>
      </c>
      <c r="L13" s="2">
        <v>0</v>
      </c>
      <c r="M13" s="2">
        <v>0</v>
      </c>
      <c r="N13" s="2">
        <v>0</v>
      </c>
      <c r="O13" s="2"/>
      <c r="P13" s="2"/>
      <c r="X13" s="5" t="str">
        <f t="shared" ref="X13" si="15">LEFT(MID(A13,FIND("(",A13)+1,LEN(A13)),FIND(")",MID(A13,FIND("(",A13)+1,LEN(A13)))-1)</f>
        <v>NON-P</v>
      </c>
      <c r="Y13" s="5"/>
      <c r="Z13" s="5" t="str">
        <f t="shared" ref="Z13" si="16">Y14</f>
        <v>Excluded</v>
      </c>
      <c r="AC13" s="10">
        <f>SUMIFS($C$10:$C$284, $X$10:$X$284, AD13)</f>
        <v>2303</v>
      </c>
      <c r="AD13" s="5" t="s">
        <v>73</v>
      </c>
      <c r="AE13" s="5" t="s">
        <v>74</v>
      </c>
      <c r="AF13" s="11">
        <f t="shared" si="9"/>
        <v>1</v>
      </c>
      <c r="AG13" s="10">
        <f t="shared" si="10"/>
        <v>0</v>
      </c>
      <c r="AH13" s="12">
        <f t="shared" si="0"/>
        <v>0</v>
      </c>
      <c r="AI13" s="5">
        <f t="shared" si="2"/>
        <v>0</v>
      </c>
      <c r="AJ13" s="13">
        <f t="shared" si="3"/>
        <v>0</v>
      </c>
      <c r="AK13" s="14">
        <f t="shared" si="4"/>
        <v>1</v>
      </c>
      <c r="AL13" s="12">
        <f t="shared" si="5"/>
        <v>1</v>
      </c>
      <c r="AM13" s="15">
        <f t="shared" si="6"/>
        <v>0</v>
      </c>
      <c r="AN13" s="12">
        <f t="shared" si="7"/>
        <v>0</v>
      </c>
    </row>
    <row r="14" spans="1:40" x14ac:dyDescent="0.25">
      <c r="A14" s="44" t="s">
        <v>0</v>
      </c>
      <c r="B14" s="44" t="s">
        <v>0</v>
      </c>
      <c r="C14" s="46">
        <v>348</v>
      </c>
      <c r="D14" s="3">
        <v>4597</v>
      </c>
      <c r="E14" s="3">
        <f>D14+E13</f>
        <v>4645</v>
      </c>
      <c r="F14" s="3">
        <f t="shared" ref="F14:J14" si="17">E14+F13</f>
        <v>4686</v>
      </c>
      <c r="G14" s="3">
        <f t="shared" si="17"/>
        <v>4815</v>
      </c>
      <c r="H14" s="3">
        <f t="shared" si="17"/>
        <v>4907</v>
      </c>
      <c r="I14" s="3">
        <f t="shared" si="17"/>
        <v>5410</v>
      </c>
      <c r="J14" s="3">
        <f t="shared" si="17"/>
        <v>5689</v>
      </c>
      <c r="K14" s="2">
        <v>0</v>
      </c>
      <c r="L14" s="2">
        <v>0</v>
      </c>
      <c r="M14" s="2">
        <v>0</v>
      </c>
      <c r="N14" s="2">
        <v>0</v>
      </c>
      <c r="O14" s="3"/>
      <c r="P14" s="3"/>
      <c r="X14" s="5"/>
      <c r="Y14" s="5" t="str">
        <f t="shared" ref="Y14" si="18">IF(EXACT(A13,UPPER(A13)),"Elected","Excluded")</f>
        <v>Excluded</v>
      </c>
      <c r="Z14" s="5"/>
      <c r="AC14" s="10">
        <f t="shared" si="14"/>
        <v>0</v>
      </c>
      <c r="AD14" s="5" t="s">
        <v>75</v>
      </c>
      <c r="AE14" s="5" t="s">
        <v>76</v>
      </c>
      <c r="AF14" s="11">
        <f t="shared" si="9"/>
        <v>0</v>
      </c>
      <c r="AG14" s="10">
        <f t="shared" si="10"/>
        <v>0</v>
      </c>
      <c r="AH14" s="12">
        <f t="shared" si="0"/>
        <v>0</v>
      </c>
      <c r="AI14" s="5">
        <f t="shared" si="2"/>
        <v>0</v>
      </c>
      <c r="AJ14" s="13">
        <f t="shared" si="3"/>
        <v>0</v>
      </c>
      <c r="AK14" s="14">
        <f t="shared" si="4"/>
        <v>0</v>
      </c>
      <c r="AL14" s="12">
        <f t="shared" si="5"/>
        <v>0</v>
      </c>
      <c r="AM14" s="15">
        <f t="shared" si="6"/>
        <v>0</v>
      </c>
      <c r="AN14" s="12">
        <f t="shared" si="7"/>
        <v>0</v>
      </c>
    </row>
    <row r="15" spans="1:40" x14ac:dyDescent="0.25">
      <c r="A15" s="44" t="s">
        <v>23</v>
      </c>
      <c r="B15" s="44" t="s">
        <v>16</v>
      </c>
      <c r="C15" s="46">
        <v>689</v>
      </c>
      <c r="D15" s="2">
        <v>3</v>
      </c>
      <c r="E15" s="2">
        <v>692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2"/>
      <c r="P15" s="2"/>
      <c r="X15" s="5" t="str">
        <f t="shared" ref="X15" si="19">LEFT(MID(A15,FIND("(",A15)+1,LEN(A15)),FIND(")",MID(A15,FIND("(",A15)+1,LEN(A15)))-1)</f>
        <v>PBP</v>
      </c>
      <c r="Y15" s="5"/>
      <c r="Z15" s="5" t="str">
        <f t="shared" ref="Z15" si="20">Y16</f>
        <v>Excluded</v>
      </c>
      <c r="AC15" s="10">
        <f t="shared" si="14"/>
        <v>689</v>
      </c>
      <c r="AD15" s="5" t="s">
        <v>77</v>
      </c>
      <c r="AE15" s="5" t="s">
        <v>78</v>
      </c>
      <c r="AF15" s="11">
        <f>AG15+AK15</f>
        <v>1</v>
      </c>
      <c r="AG15" s="10">
        <f t="shared" si="10"/>
        <v>0</v>
      </c>
      <c r="AH15" s="12">
        <f t="shared" si="0"/>
        <v>0</v>
      </c>
      <c r="AI15" s="5">
        <f t="shared" si="2"/>
        <v>0</v>
      </c>
      <c r="AJ15" s="13">
        <f t="shared" si="3"/>
        <v>0</v>
      </c>
      <c r="AK15" s="14">
        <f t="shared" si="4"/>
        <v>1</v>
      </c>
      <c r="AL15" s="12">
        <f t="shared" si="5"/>
        <v>1</v>
      </c>
      <c r="AM15" s="15">
        <f t="shared" si="6"/>
        <v>0</v>
      </c>
      <c r="AN15" s="12">
        <f t="shared" si="7"/>
        <v>0</v>
      </c>
    </row>
    <row r="16" spans="1:40" x14ac:dyDescent="0.25">
      <c r="A16" s="44" t="s">
        <v>0</v>
      </c>
      <c r="B16" s="44" t="s">
        <v>0</v>
      </c>
      <c r="C16" s="46">
        <v>590</v>
      </c>
      <c r="D16" s="3">
        <v>692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3"/>
      <c r="P16" s="3"/>
      <c r="X16" s="5"/>
      <c r="Y16" s="5" t="str">
        <f t="shared" ref="Y16" si="21">IF(EXACT(A15,UPPER(A15)),"Elected","Excluded")</f>
        <v>Excluded</v>
      </c>
      <c r="Z16" s="5"/>
      <c r="AC16" s="10">
        <f>SUMIFS($C$9:$C$284, $X$9:$X$284, AD16)</f>
        <v>2635</v>
      </c>
      <c r="AD16" s="5" t="s">
        <v>118</v>
      </c>
      <c r="AE16" s="5" t="s">
        <v>79</v>
      </c>
      <c r="AF16" s="11">
        <f>AG16+AK16</f>
        <v>1</v>
      </c>
      <c r="AG16" s="10">
        <f>COUNTIFS($X$9:$X$283, AD16,$B$9:$B$283,"F")</f>
        <v>1</v>
      </c>
      <c r="AH16" s="12">
        <f t="shared" si="0"/>
        <v>1</v>
      </c>
      <c r="AI16" s="5">
        <f t="shared" si="2"/>
        <v>0</v>
      </c>
      <c r="AJ16" s="13">
        <f t="shared" si="3"/>
        <v>0</v>
      </c>
      <c r="AK16" s="14">
        <f t="shared" si="4"/>
        <v>0</v>
      </c>
      <c r="AL16" s="12">
        <f t="shared" si="5"/>
        <v>0</v>
      </c>
      <c r="AM16" s="15">
        <f t="shared" si="6"/>
        <v>0</v>
      </c>
      <c r="AN16" s="12">
        <f t="shared" si="7"/>
        <v>0</v>
      </c>
    </row>
    <row r="17" spans="1:40" x14ac:dyDescent="0.25">
      <c r="A17" s="44" t="s">
        <v>24</v>
      </c>
      <c r="B17" s="44" t="s">
        <v>15</v>
      </c>
      <c r="C17" s="46">
        <v>1079</v>
      </c>
      <c r="D17" s="2">
        <v>10</v>
      </c>
      <c r="E17" s="2">
        <v>33</v>
      </c>
      <c r="F17" s="2">
        <v>43</v>
      </c>
      <c r="G17" s="2">
        <v>-1165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2">
        <v>0</v>
      </c>
      <c r="O17" s="2"/>
      <c r="P17" s="2"/>
      <c r="X17" s="5" t="str">
        <f t="shared" ref="X17" si="22">LEFT(MID(A17,FIND("(",A17)+1,LEN(A17)),FIND(")",MID(A17,FIND("(",A17)+1,LEN(A17)))-1)</f>
        <v>NON-P</v>
      </c>
      <c r="Y17" s="5"/>
      <c r="Z17" s="5" t="str">
        <f>Y18</f>
        <v>Excluded</v>
      </c>
      <c r="AC17" s="10">
        <f t="shared" si="14"/>
        <v>0</v>
      </c>
      <c r="AD17" s="5"/>
      <c r="AE17" s="5" t="s">
        <v>80</v>
      </c>
      <c r="AF17" s="11">
        <f t="shared" si="9"/>
        <v>0</v>
      </c>
      <c r="AG17" s="10">
        <f t="shared" si="10"/>
        <v>0</v>
      </c>
      <c r="AH17" s="12">
        <f t="shared" si="0"/>
        <v>0</v>
      </c>
      <c r="AI17" s="5">
        <f t="shared" si="2"/>
        <v>0</v>
      </c>
      <c r="AJ17" s="13">
        <f t="shared" si="3"/>
        <v>0</v>
      </c>
      <c r="AK17" s="14">
        <f t="shared" si="4"/>
        <v>0</v>
      </c>
      <c r="AL17" s="12">
        <f t="shared" si="5"/>
        <v>0</v>
      </c>
      <c r="AM17" s="15">
        <f t="shared" si="6"/>
        <v>0</v>
      </c>
      <c r="AN17" s="12">
        <f t="shared" si="7"/>
        <v>0</v>
      </c>
    </row>
    <row r="18" spans="1:40" x14ac:dyDescent="0.25">
      <c r="A18" s="44" t="s">
        <v>0</v>
      </c>
      <c r="B18" s="44" t="s">
        <v>0</v>
      </c>
      <c r="C18" s="46">
        <v>238</v>
      </c>
      <c r="D18" s="3">
        <v>1089</v>
      </c>
      <c r="E18" s="3">
        <f>E17+D18</f>
        <v>1122</v>
      </c>
      <c r="F18" s="3">
        <f>F17+E18</f>
        <v>1165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3">
        <v>0</v>
      </c>
      <c r="N18" s="3">
        <v>0</v>
      </c>
      <c r="O18" s="3"/>
      <c r="P18" s="3"/>
      <c r="X18" s="5"/>
      <c r="Y18" s="5" t="str">
        <f t="shared" ref="Y18" si="23">IF(EXACT(A17,UPPER(A17)),"Elected","Excluded")</f>
        <v>Excluded</v>
      </c>
      <c r="Z18" s="5"/>
      <c r="AC18" s="10">
        <f t="shared" si="14"/>
        <v>0</v>
      </c>
      <c r="AD18" s="5" t="s">
        <v>81</v>
      </c>
      <c r="AE18" s="5" t="s">
        <v>82</v>
      </c>
      <c r="AF18" s="11">
        <f t="shared" si="9"/>
        <v>0</v>
      </c>
      <c r="AG18" s="10">
        <f t="shared" si="10"/>
        <v>0</v>
      </c>
      <c r="AH18" s="12">
        <f t="shared" si="0"/>
        <v>0</v>
      </c>
      <c r="AI18" s="5">
        <f t="shared" si="2"/>
        <v>0</v>
      </c>
      <c r="AJ18" s="13">
        <f t="shared" si="3"/>
        <v>0</v>
      </c>
      <c r="AK18" s="14">
        <f t="shared" si="4"/>
        <v>0</v>
      </c>
      <c r="AL18" s="12">
        <f t="shared" si="5"/>
        <v>0</v>
      </c>
      <c r="AM18" s="15">
        <f t="shared" si="6"/>
        <v>0</v>
      </c>
      <c r="AN18" s="12">
        <f t="shared" si="7"/>
        <v>0</v>
      </c>
    </row>
    <row r="19" spans="1:40" x14ac:dyDescent="0.25">
      <c r="A19" s="44" t="s">
        <v>25</v>
      </c>
      <c r="B19" s="44" t="s">
        <v>16</v>
      </c>
      <c r="C19" s="46">
        <v>2303</v>
      </c>
      <c r="D19" s="2">
        <v>10</v>
      </c>
      <c r="E19" s="2">
        <v>55</v>
      </c>
      <c r="F19" s="2">
        <v>41</v>
      </c>
      <c r="G19" s="2">
        <v>169</v>
      </c>
      <c r="H19" s="2">
        <v>-2578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/>
      <c r="P19" s="2"/>
      <c r="X19" s="5" t="str">
        <f t="shared" ref="X19" si="24">LEFT(MID(A19,FIND("(",A19)+1,LEN(A19)),FIND(")",MID(A19,FIND("(",A19)+1,LEN(A19)))-1)</f>
        <v>GRN</v>
      </c>
      <c r="Y19" s="5"/>
      <c r="Z19" s="5" t="str">
        <f t="shared" ref="Z19" si="25">Y20</f>
        <v>Excluded</v>
      </c>
      <c r="AC19" s="10">
        <f t="shared" si="14"/>
        <v>0</v>
      </c>
      <c r="AD19" s="5" t="s">
        <v>83</v>
      </c>
      <c r="AE19" s="5" t="s">
        <v>84</v>
      </c>
      <c r="AF19" s="11">
        <f t="shared" si="9"/>
        <v>0</v>
      </c>
      <c r="AG19" s="10">
        <f t="shared" si="10"/>
        <v>0</v>
      </c>
      <c r="AH19" s="12">
        <f t="shared" si="0"/>
        <v>0</v>
      </c>
      <c r="AI19" s="5">
        <f t="shared" si="2"/>
        <v>0</v>
      </c>
      <c r="AJ19" s="13">
        <f t="shared" si="3"/>
        <v>0</v>
      </c>
      <c r="AK19" s="14">
        <f t="shared" si="4"/>
        <v>0</v>
      </c>
      <c r="AL19" s="12">
        <f t="shared" si="5"/>
        <v>0</v>
      </c>
      <c r="AM19" s="15">
        <f t="shared" si="6"/>
        <v>0</v>
      </c>
      <c r="AN19" s="12">
        <f t="shared" si="7"/>
        <v>0</v>
      </c>
    </row>
    <row r="20" spans="1:40" x14ac:dyDescent="0.25">
      <c r="A20" s="44" t="s">
        <v>0</v>
      </c>
      <c r="B20" s="44" t="s">
        <v>0</v>
      </c>
      <c r="C20" s="46">
        <v>1149</v>
      </c>
      <c r="D20" s="3">
        <v>2313</v>
      </c>
      <c r="E20" s="3">
        <f>D20+E19</f>
        <v>2368</v>
      </c>
      <c r="F20" s="3">
        <f t="shared" ref="F20:G20" si="26">E20+F19</f>
        <v>2409</v>
      </c>
      <c r="G20" s="3">
        <f t="shared" si="26"/>
        <v>2578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3"/>
      <c r="P20" s="3"/>
      <c r="X20" s="5"/>
      <c r="Y20" s="5" t="str">
        <f t="shared" ref="Y20" si="27">IF(EXACT(A19,UPPER(A19)),"Elected","Excluded")</f>
        <v>Excluded</v>
      </c>
      <c r="Z20" s="5"/>
      <c r="AC20" s="10">
        <f t="shared" si="14"/>
        <v>0</v>
      </c>
      <c r="AD20" s="5" t="s">
        <v>85</v>
      </c>
      <c r="AE20" s="5" t="s">
        <v>86</v>
      </c>
      <c r="AF20" s="11">
        <f t="shared" si="9"/>
        <v>0</v>
      </c>
      <c r="AG20" s="10">
        <f t="shared" si="10"/>
        <v>0</v>
      </c>
      <c r="AH20" s="12">
        <f t="shared" si="0"/>
        <v>0</v>
      </c>
      <c r="AI20" s="5">
        <f t="shared" si="2"/>
        <v>0</v>
      </c>
      <c r="AJ20" s="13">
        <f t="shared" si="3"/>
        <v>0</v>
      </c>
      <c r="AK20" s="14">
        <f t="shared" si="4"/>
        <v>0</v>
      </c>
      <c r="AL20" s="12">
        <f t="shared" si="5"/>
        <v>0</v>
      </c>
      <c r="AM20" s="15">
        <f t="shared" si="6"/>
        <v>0</v>
      </c>
      <c r="AN20" s="12">
        <f t="shared" si="7"/>
        <v>0</v>
      </c>
    </row>
    <row r="21" spans="1:40" x14ac:dyDescent="0.25">
      <c r="A21" s="44" t="s">
        <v>26</v>
      </c>
      <c r="B21" s="44" t="s">
        <v>16</v>
      </c>
      <c r="C21" s="46">
        <v>18308</v>
      </c>
      <c r="D21" s="2">
        <v>55</v>
      </c>
      <c r="E21" s="2">
        <v>34</v>
      </c>
      <c r="F21" s="2">
        <v>65</v>
      </c>
      <c r="G21" s="2">
        <v>156</v>
      </c>
      <c r="H21" s="2">
        <v>462</v>
      </c>
      <c r="I21" s="2">
        <v>270</v>
      </c>
      <c r="J21" s="2">
        <v>369</v>
      </c>
      <c r="K21" s="2">
        <v>1263</v>
      </c>
      <c r="L21" s="2">
        <v>1308</v>
      </c>
      <c r="M21" s="2">
        <v>2668</v>
      </c>
      <c r="N21" s="2">
        <v>3493</v>
      </c>
      <c r="O21" s="2"/>
      <c r="P21" s="2"/>
      <c r="X21" s="5" t="str">
        <f t="shared" ref="X21" si="28">LEFT(MID(A21,FIND("(",A21)+1,LEN(A21)),FIND(")",MID(A21,FIND("(",A21)+1,LEN(A21)))-1)</f>
        <v>NON-P</v>
      </c>
      <c r="Y21" s="5"/>
      <c r="Z21" s="5" t="str">
        <f t="shared" ref="Z21" si="29">Y22</f>
        <v>Elected</v>
      </c>
      <c r="AC21" s="10">
        <f t="shared" si="14"/>
        <v>0</v>
      </c>
      <c r="AD21" s="5" t="s">
        <v>87</v>
      </c>
      <c r="AE21" s="5" t="s">
        <v>88</v>
      </c>
      <c r="AF21" s="11">
        <f t="shared" si="9"/>
        <v>0</v>
      </c>
      <c r="AG21" s="10">
        <f t="shared" si="10"/>
        <v>0</v>
      </c>
      <c r="AH21" s="12">
        <f t="shared" si="0"/>
        <v>0</v>
      </c>
      <c r="AI21" s="5">
        <f t="shared" si="2"/>
        <v>0</v>
      </c>
      <c r="AJ21" s="13">
        <f t="shared" si="3"/>
        <v>0</v>
      </c>
      <c r="AK21" s="14">
        <f t="shared" si="4"/>
        <v>0</v>
      </c>
      <c r="AL21" s="12">
        <f t="shared" si="5"/>
        <v>0</v>
      </c>
      <c r="AM21" s="15">
        <f t="shared" si="6"/>
        <v>0</v>
      </c>
      <c r="AN21" s="12">
        <f t="shared" si="7"/>
        <v>0</v>
      </c>
    </row>
    <row r="22" spans="1:40" x14ac:dyDescent="0.25">
      <c r="A22" s="44" t="s">
        <v>0</v>
      </c>
      <c r="B22" s="44" t="s">
        <v>0</v>
      </c>
      <c r="C22" s="46">
        <v>132</v>
      </c>
      <c r="D22" s="3">
        <f>D21+C21</f>
        <v>18363</v>
      </c>
      <c r="E22" s="3">
        <f>E21+D22</f>
        <v>18397</v>
      </c>
      <c r="F22" s="3">
        <f t="shared" ref="F22:N22" si="30">F21+E22</f>
        <v>18462</v>
      </c>
      <c r="G22" s="3">
        <f t="shared" si="30"/>
        <v>18618</v>
      </c>
      <c r="H22" s="3">
        <f t="shared" si="30"/>
        <v>19080</v>
      </c>
      <c r="I22" s="3">
        <f t="shared" si="30"/>
        <v>19350</v>
      </c>
      <c r="J22" s="3">
        <f t="shared" si="30"/>
        <v>19719</v>
      </c>
      <c r="K22" s="3">
        <f t="shared" si="30"/>
        <v>20982</v>
      </c>
      <c r="L22" s="3">
        <f t="shared" si="30"/>
        <v>22290</v>
      </c>
      <c r="M22" s="3">
        <f t="shared" si="30"/>
        <v>24958</v>
      </c>
      <c r="N22" s="3">
        <f t="shared" si="30"/>
        <v>28451</v>
      </c>
      <c r="O22" s="3"/>
      <c r="P22" s="3"/>
      <c r="X22" s="5"/>
      <c r="Y22" s="5" t="str">
        <f t="shared" ref="Y22" si="31">IF(EXACT(A21,UPPER(A21)),"Elected","Excluded")</f>
        <v>Elected</v>
      </c>
      <c r="Z22" s="5"/>
      <c r="AC22" s="10">
        <f t="shared" si="14"/>
        <v>0</v>
      </c>
      <c r="AD22" s="5" t="s">
        <v>89</v>
      </c>
      <c r="AE22" s="5" t="s">
        <v>90</v>
      </c>
      <c r="AF22" s="11">
        <f t="shared" si="9"/>
        <v>0</v>
      </c>
      <c r="AG22" s="10">
        <f t="shared" si="10"/>
        <v>0</v>
      </c>
      <c r="AH22" s="12">
        <f t="shared" si="0"/>
        <v>0</v>
      </c>
      <c r="AI22" s="5">
        <f t="shared" si="2"/>
        <v>0</v>
      </c>
      <c r="AJ22" s="13">
        <f t="shared" si="3"/>
        <v>0</v>
      </c>
      <c r="AK22" s="14">
        <f t="shared" si="4"/>
        <v>0</v>
      </c>
      <c r="AL22" s="12">
        <f t="shared" si="5"/>
        <v>0</v>
      </c>
      <c r="AM22" s="15">
        <f t="shared" si="6"/>
        <v>0</v>
      </c>
      <c r="AN22" s="12">
        <f t="shared" si="7"/>
        <v>0</v>
      </c>
    </row>
    <row r="23" spans="1:40" x14ac:dyDescent="0.25">
      <c r="A23" s="44" t="s">
        <v>27</v>
      </c>
      <c r="B23" s="44" t="s">
        <v>15</v>
      </c>
      <c r="C23" s="46">
        <v>886</v>
      </c>
      <c r="D23" s="2">
        <v>10</v>
      </c>
      <c r="E23" s="2">
        <v>94</v>
      </c>
      <c r="F23" s="2">
        <v>26</v>
      </c>
      <c r="G23" s="2">
        <v>-1016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2"/>
      <c r="P23" s="2"/>
      <c r="X23" s="5" t="str">
        <f t="shared" ref="X23" si="32">LEFT(MID(A23,FIND("(",A23)+1,LEN(A23)),FIND(")",MID(A23,FIND("(",A23)+1,LEN(A23)))-1)</f>
        <v>NON-P</v>
      </c>
      <c r="Y23" s="5"/>
      <c r="Z23" s="5" t="str">
        <f t="shared" ref="Z23" si="33">Y24</f>
        <v>Excluded</v>
      </c>
      <c r="AC23" s="10">
        <f t="shared" si="14"/>
        <v>0</v>
      </c>
      <c r="AD23" s="5"/>
      <c r="AE23" s="5" t="s">
        <v>91</v>
      </c>
      <c r="AF23" s="11">
        <f t="shared" si="9"/>
        <v>0</v>
      </c>
      <c r="AG23" s="10">
        <f t="shared" si="10"/>
        <v>0</v>
      </c>
      <c r="AH23" s="12">
        <f t="shared" si="0"/>
        <v>0</v>
      </c>
      <c r="AI23" s="5">
        <f t="shared" si="2"/>
        <v>0</v>
      </c>
      <c r="AJ23" s="13">
        <f t="shared" si="3"/>
        <v>0</v>
      </c>
      <c r="AK23" s="14">
        <f t="shared" si="4"/>
        <v>0</v>
      </c>
      <c r="AL23" s="12">
        <f t="shared" si="5"/>
        <v>0</v>
      </c>
      <c r="AM23" s="15">
        <f t="shared" si="6"/>
        <v>0</v>
      </c>
      <c r="AN23" s="12">
        <f t="shared" si="7"/>
        <v>0</v>
      </c>
    </row>
    <row r="24" spans="1:40" x14ac:dyDescent="0.25">
      <c r="A24" s="44" t="s">
        <v>0</v>
      </c>
      <c r="B24" s="44" t="s">
        <v>0</v>
      </c>
      <c r="C24" s="46">
        <v>425</v>
      </c>
      <c r="D24" s="3">
        <f>D23+C23</f>
        <v>896</v>
      </c>
      <c r="E24" s="3">
        <f>E23+D24</f>
        <v>990</v>
      </c>
      <c r="F24" s="3">
        <f>F23+E24</f>
        <v>1016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3"/>
      <c r="P24" s="3"/>
      <c r="X24" s="5"/>
      <c r="Y24" s="5" t="str">
        <f t="shared" ref="Y24" si="34">IF(EXACT(A23,UPPER(A23)),"Elected","Excluded")</f>
        <v>Excluded</v>
      </c>
      <c r="Z24" s="5"/>
      <c r="AC24" s="10">
        <f t="shared" si="14"/>
        <v>0</v>
      </c>
      <c r="AD24" s="5"/>
      <c r="AE24" s="5" t="s">
        <v>92</v>
      </c>
      <c r="AF24" s="11">
        <f t="shared" si="9"/>
        <v>0</v>
      </c>
      <c r="AG24" s="10">
        <f t="shared" si="10"/>
        <v>0</v>
      </c>
      <c r="AH24" s="12">
        <f t="shared" si="0"/>
        <v>0</v>
      </c>
      <c r="AI24" s="5">
        <f t="shared" si="2"/>
        <v>0</v>
      </c>
      <c r="AJ24" s="13">
        <f t="shared" si="3"/>
        <v>0</v>
      </c>
      <c r="AK24" s="14">
        <f t="shared" si="4"/>
        <v>0</v>
      </c>
      <c r="AL24" s="12">
        <f t="shared" si="5"/>
        <v>0</v>
      </c>
      <c r="AM24" s="15">
        <f t="shared" si="6"/>
        <v>0</v>
      </c>
      <c r="AN24" s="12">
        <f t="shared" si="7"/>
        <v>0</v>
      </c>
    </row>
    <row r="25" spans="1:40" x14ac:dyDescent="0.25">
      <c r="A25" s="44" t="s">
        <v>28</v>
      </c>
      <c r="B25" s="44" t="s">
        <v>15</v>
      </c>
      <c r="C25" s="46">
        <v>12903</v>
      </c>
      <c r="D25" s="2">
        <v>88</v>
      </c>
      <c r="E25" s="2">
        <v>25</v>
      </c>
      <c r="F25" s="2">
        <v>45</v>
      </c>
      <c r="G25" s="2">
        <v>214</v>
      </c>
      <c r="H25" s="2">
        <v>313</v>
      </c>
      <c r="I25" s="2">
        <v>350</v>
      </c>
      <c r="J25" s="2">
        <v>350</v>
      </c>
      <c r="K25" s="2">
        <v>1101</v>
      </c>
      <c r="L25" s="2">
        <v>1299</v>
      </c>
      <c r="M25" s="2">
        <v>2665</v>
      </c>
      <c r="N25" s="2">
        <v>4476</v>
      </c>
      <c r="O25" s="2"/>
      <c r="P25" s="2"/>
      <c r="X25" s="5" t="str">
        <f t="shared" ref="X25" si="35">LEFT(MID(A25,FIND("(",A25)+1,LEN(A25)),FIND(")",MID(A25,FIND("(",A25)+1,LEN(A25)))-1)</f>
        <v>NON-P</v>
      </c>
      <c r="Y25" s="5"/>
      <c r="Z25" s="5" t="str">
        <f t="shared" ref="Z25" si="36">Y26</f>
        <v>Excluded</v>
      </c>
      <c r="AC25" s="10">
        <f t="shared" si="14"/>
        <v>0</v>
      </c>
      <c r="AD25" s="5" t="s">
        <v>93</v>
      </c>
      <c r="AE25" s="5" t="s">
        <v>94</v>
      </c>
      <c r="AF25" s="11">
        <f t="shared" si="9"/>
        <v>0</v>
      </c>
      <c r="AG25" s="10">
        <f t="shared" si="10"/>
        <v>0</v>
      </c>
      <c r="AH25" s="12">
        <f t="shared" si="0"/>
        <v>0</v>
      </c>
      <c r="AI25" s="5">
        <f t="shared" si="2"/>
        <v>0</v>
      </c>
      <c r="AJ25" s="13">
        <f t="shared" si="3"/>
        <v>0</v>
      </c>
      <c r="AK25" s="14">
        <f t="shared" si="4"/>
        <v>0</v>
      </c>
      <c r="AL25" s="12">
        <f t="shared" si="5"/>
        <v>0</v>
      </c>
      <c r="AM25" s="15">
        <f t="shared" si="6"/>
        <v>0</v>
      </c>
      <c r="AN25" s="12">
        <f t="shared" si="7"/>
        <v>0</v>
      </c>
    </row>
    <row r="26" spans="1:40" x14ac:dyDescent="0.25">
      <c r="A26" s="44" t="s">
        <v>0</v>
      </c>
      <c r="B26" s="44" t="s">
        <v>0</v>
      </c>
      <c r="C26" s="46">
        <v>156</v>
      </c>
      <c r="D26" s="3">
        <f>C25+D25</f>
        <v>12991</v>
      </c>
      <c r="E26" s="3">
        <f>E25+D26</f>
        <v>13016</v>
      </c>
      <c r="F26" s="3">
        <f t="shared" ref="F26:N26" si="37">F25+E26</f>
        <v>13061</v>
      </c>
      <c r="G26" s="3">
        <f t="shared" si="37"/>
        <v>13275</v>
      </c>
      <c r="H26" s="3">
        <f t="shared" si="37"/>
        <v>13588</v>
      </c>
      <c r="I26" s="3">
        <f t="shared" si="37"/>
        <v>13938</v>
      </c>
      <c r="J26" s="3">
        <f t="shared" si="37"/>
        <v>14288</v>
      </c>
      <c r="K26" s="3">
        <f t="shared" si="37"/>
        <v>15389</v>
      </c>
      <c r="L26" s="3">
        <f t="shared" si="37"/>
        <v>16688</v>
      </c>
      <c r="M26" s="3">
        <f t="shared" si="37"/>
        <v>19353</v>
      </c>
      <c r="N26" s="3">
        <f t="shared" si="37"/>
        <v>23829</v>
      </c>
      <c r="O26" s="3"/>
      <c r="P26" s="3"/>
      <c r="X26" s="5"/>
      <c r="Y26" s="5" t="str">
        <f t="shared" ref="Y26" si="38">IF(EXACT(A25,UPPER(A25)),"Elected","Excluded")</f>
        <v>Excluded</v>
      </c>
      <c r="Z26" s="5"/>
      <c r="AC26" s="10">
        <f t="shared" si="14"/>
        <v>0</v>
      </c>
      <c r="AD26" s="5"/>
      <c r="AE26" s="5" t="s">
        <v>95</v>
      </c>
      <c r="AF26" s="11">
        <f t="shared" si="9"/>
        <v>0</v>
      </c>
      <c r="AG26" s="10">
        <f t="shared" si="10"/>
        <v>0</v>
      </c>
      <c r="AH26" s="12">
        <f t="shared" si="0"/>
        <v>0</v>
      </c>
      <c r="AI26" s="5">
        <f t="shared" si="2"/>
        <v>0</v>
      </c>
      <c r="AJ26" s="13">
        <f t="shared" si="3"/>
        <v>0</v>
      </c>
      <c r="AK26" s="14">
        <f t="shared" si="4"/>
        <v>0</v>
      </c>
      <c r="AL26" s="12">
        <f t="shared" si="5"/>
        <v>0</v>
      </c>
      <c r="AM26" s="15">
        <f t="shared" si="6"/>
        <v>0</v>
      </c>
      <c r="AN26" s="12">
        <f t="shared" si="7"/>
        <v>0</v>
      </c>
    </row>
    <row r="27" spans="1:40" x14ac:dyDescent="0.25">
      <c r="A27" s="44" t="s">
        <v>29</v>
      </c>
      <c r="B27" s="44" t="s">
        <v>16</v>
      </c>
      <c r="C27" s="46">
        <v>2384</v>
      </c>
      <c r="D27" s="2">
        <v>17</v>
      </c>
      <c r="E27" s="2">
        <v>77</v>
      </c>
      <c r="F27" s="2">
        <v>48</v>
      </c>
      <c r="G27" s="2">
        <v>535</v>
      </c>
      <c r="H27" s="2">
        <v>275</v>
      </c>
      <c r="I27" s="2">
        <v>103</v>
      </c>
      <c r="J27" s="2">
        <v>360</v>
      </c>
      <c r="K27" s="2">
        <v>-3799</v>
      </c>
      <c r="L27" s="4">
        <v>0</v>
      </c>
      <c r="M27" s="4">
        <v>0</v>
      </c>
      <c r="N27" s="4">
        <v>0</v>
      </c>
      <c r="O27" s="2"/>
      <c r="P27" s="2"/>
      <c r="X27" s="5" t="str">
        <f t="shared" ref="X27" si="39">LEFT(MID(A27,FIND("(",A27)+1,LEN(A27)),FIND(")",MID(A27,FIND("(",A27)+1,LEN(A27)))-1)</f>
        <v>SD</v>
      </c>
      <c r="Y27" s="5"/>
      <c r="Z27" s="5" t="str">
        <f t="shared" ref="Z27" si="40">Y28</f>
        <v>Excluded</v>
      </c>
      <c r="AC27" s="10">
        <f t="shared" si="14"/>
        <v>0</v>
      </c>
      <c r="AD27" s="5" t="s">
        <v>96</v>
      </c>
      <c r="AE27" s="5" t="s">
        <v>97</v>
      </c>
      <c r="AF27" s="11">
        <f t="shared" si="9"/>
        <v>0</v>
      </c>
      <c r="AG27" s="10">
        <f t="shared" si="10"/>
        <v>0</v>
      </c>
      <c r="AH27" s="12">
        <f t="shared" si="0"/>
        <v>0</v>
      </c>
      <c r="AI27" s="5">
        <f t="shared" si="2"/>
        <v>0</v>
      </c>
      <c r="AJ27" s="13">
        <f t="shared" si="3"/>
        <v>0</v>
      </c>
      <c r="AK27" s="14">
        <f t="shared" si="4"/>
        <v>0</v>
      </c>
      <c r="AL27" s="12">
        <f t="shared" si="5"/>
        <v>0</v>
      </c>
      <c r="AM27" s="15">
        <f t="shared" si="6"/>
        <v>0</v>
      </c>
      <c r="AN27" s="12">
        <f t="shared" si="7"/>
        <v>0</v>
      </c>
    </row>
    <row r="28" spans="1:40" x14ac:dyDescent="0.25">
      <c r="A28" s="44" t="s">
        <v>0</v>
      </c>
      <c r="B28" s="44" t="s">
        <v>0</v>
      </c>
      <c r="C28" s="46">
        <v>562</v>
      </c>
      <c r="D28" s="3">
        <f>D27+C27</f>
        <v>2401</v>
      </c>
      <c r="E28" s="3">
        <f>E27+D28</f>
        <v>2478</v>
      </c>
      <c r="F28" s="3">
        <f t="shared" ref="F28:J28" si="41">F27+E28</f>
        <v>2526</v>
      </c>
      <c r="G28" s="3">
        <f t="shared" si="41"/>
        <v>3061</v>
      </c>
      <c r="H28" s="3">
        <f t="shared" si="41"/>
        <v>3336</v>
      </c>
      <c r="I28" s="3">
        <f t="shared" si="41"/>
        <v>3439</v>
      </c>
      <c r="J28" s="3">
        <f t="shared" si="41"/>
        <v>3799</v>
      </c>
      <c r="K28" s="4">
        <v>0</v>
      </c>
      <c r="L28" s="4">
        <v>0</v>
      </c>
      <c r="M28" s="4">
        <v>0</v>
      </c>
      <c r="N28" s="4">
        <v>0</v>
      </c>
      <c r="O28" s="3"/>
      <c r="P28" s="3"/>
      <c r="X28" s="5"/>
      <c r="Y28" s="5" t="str">
        <f t="shared" ref="Y28" si="42">IF(EXACT(A27,UPPER(A27)),"Elected","Excluded")</f>
        <v>Excluded</v>
      </c>
      <c r="Z28" s="5"/>
      <c r="AC28" s="10">
        <f t="shared" si="14"/>
        <v>0</v>
      </c>
      <c r="AD28" s="5" t="s">
        <v>98</v>
      </c>
      <c r="AE28" s="5" t="s">
        <v>99</v>
      </c>
      <c r="AF28" s="11">
        <f>AG28+AK28</f>
        <v>0</v>
      </c>
      <c r="AG28" s="10">
        <f t="shared" si="10"/>
        <v>0</v>
      </c>
      <c r="AH28" s="12">
        <f t="shared" si="0"/>
        <v>0</v>
      </c>
      <c r="AI28" s="5">
        <f t="shared" si="2"/>
        <v>0</v>
      </c>
      <c r="AJ28" s="13">
        <f t="shared" si="3"/>
        <v>0</v>
      </c>
      <c r="AK28" s="14">
        <f t="shared" si="4"/>
        <v>0</v>
      </c>
      <c r="AL28" s="12">
        <f t="shared" si="5"/>
        <v>0</v>
      </c>
      <c r="AM28" s="15">
        <f t="shared" si="6"/>
        <v>0</v>
      </c>
      <c r="AN28" s="12">
        <f t="shared" si="7"/>
        <v>0</v>
      </c>
    </row>
    <row r="29" spans="1:40" x14ac:dyDescent="0.25">
      <c r="A29" s="44" t="s">
        <v>30</v>
      </c>
      <c r="B29" s="44" t="s">
        <v>16</v>
      </c>
      <c r="C29" s="46">
        <v>530</v>
      </c>
      <c r="D29" s="2">
        <v>-530</v>
      </c>
      <c r="E29" s="2">
        <v>0</v>
      </c>
      <c r="F29" s="2">
        <v>0</v>
      </c>
      <c r="G29" s="2">
        <v>0</v>
      </c>
      <c r="H29" s="4">
        <v>0</v>
      </c>
      <c r="I29" s="4">
        <v>0</v>
      </c>
      <c r="J29" s="4">
        <v>0</v>
      </c>
      <c r="K29" s="4">
        <v>0</v>
      </c>
      <c r="L29" s="2">
        <v>0</v>
      </c>
      <c r="M29" s="2">
        <v>0</v>
      </c>
      <c r="N29" s="2">
        <v>0</v>
      </c>
      <c r="O29" s="2"/>
      <c r="P29" s="2"/>
      <c r="X29" s="5" t="str">
        <f t="shared" ref="X29" si="43">LEFT(MID(A29,FIND("(",A29)+1,LEN(A29)),FIND(")",MID(A29,FIND("(",A29)+1,LEN(A29)))-1)</f>
        <v>NON-P</v>
      </c>
      <c r="Y29" s="5"/>
      <c r="Z29" s="5" t="str">
        <f t="shared" ref="Z29" si="44">Y30</f>
        <v>Excluded</v>
      </c>
      <c r="AC29" s="10">
        <f t="shared" si="14"/>
        <v>0</v>
      </c>
      <c r="AD29" s="5" t="s">
        <v>100</v>
      </c>
      <c r="AE29" s="5" t="s">
        <v>101</v>
      </c>
      <c r="AF29" s="11">
        <f t="shared" ref="AF29:AF34" si="45">AG29+AK29</f>
        <v>0</v>
      </c>
      <c r="AG29" s="10">
        <f t="shared" si="10"/>
        <v>0</v>
      </c>
      <c r="AH29" s="12">
        <f t="shared" si="0"/>
        <v>0</v>
      </c>
      <c r="AI29" s="5">
        <f t="shared" si="2"/>
        <v>0</v>
      </c>
      <c r="AJ29" s="13">
        <f t="shared" si="3"/>
        <v>0</v>
      </c>
      <c r="AK29" s="14">
        <f t="shared" si="4"/>
        <v>0</v>
      </c>
      <c r="AL29" s="12">
        <f t="shared" si="5"/>
        <v>0</v>
      </c>
      <c r="AM29" s="15">
        <f t="shared" si="6"/>
        <v>0</v>
      </c>
      <c r="AN29" s="12">
        <f t="shared" si="7"/>
        <v>0</v>
      </c>
    </row>
    <row r="30" spans="1:40" x14ac:dyDescent="0.25">
      <c r="A30" s="44" t="s">
        <v>0</v>
      </c>
      <c r="B30" s="44" t="s">
        <v>0</v>
      </c>
      <c r="C30" s="46">
        <v>157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3">
        <v>0</v>
      </c>
      <c r="L30" s="3">
        <v>0</v>
      </c>
      <c r="M30" s="3">
        <v>0</v>
      </c>
      <c r="N30" s="3">
        <v>0</v>
      </c>
      <c r="O30" s="3"/>
      <c r="P30" s="3"/>
      <c r="X30" s="5"/>
      <c r="Y30" s="5" t="str">
        <f t="shared" ref="Y30" si="46">IF(EXACT(A29,UPPER(A29)),"Elected","Excluded")</f>
        <v>Excluded</v>
      </c>
      <c r="Z30" s="5"/>
      <c r="AC30" s="10">
        <f t="shared" si="14"/>
        <v>0</v>
      </c>
      <c r="AD30" s="5"/>
      <c r="AE30" s="5" t="s">
        <v>102</v>
      </c>
      <c r="AF30" s="11">
        <f t="shared" si="45"/>
        <v>0</v>
      </c>
      <c r="AG30" s="10">
        <f t="shared" si="10"/>
        <v>0</v>
      </c>
      <c r="AH30" s="12">
        <f t="shared" si="0"/>
        <v>0</v>
      </c>
      <c r="AI30" s="5">
        <f t="shared" si="2"/>
        <v>0</v>
      </c>
      <c r="AJ30" s="13">
        <f t="shared" si="3"/>
        <v>0</v>
      </c>
      <c r="AK30" s="14">
        <f t="shared" si="4"/>
        <v>0</v>
      </c>
      <c r="AL30" s="12">
        <f t="shared" si="5"/>
        <v>0</v>
      </c>
      <c r="AM30" s="15">
        <f t="shared" si="6"/>
        <v>0</v>
      </c>
      <c r="AN30" s="12">
        <f t="shared" si="7"/>
        <v>0</v>
      </c>
    </row>
    <row r="31" spans="1:40" x14ac:dyDescent="0.25">
      <c r="A31" s="44" t="s">
        <v>31</v>
      </c>
      <c r="B31" s="44" t="s">
        <v>16</v>
      </c>
      <c r="C31" s="46">
        <v>8331</v>
      </c>
      <c r="D31" s="2">
        <v>25</v>
      </c>
      <c r="E31" s="2">
        <v>82</v>
      </c>
      <c r="F31" s="2">
        <v>71</v>
      </c>
      <c r="G31" s="2">
        <v>184</v>
      </c>
      <c r="H31" s="2">
        <v>152</v>
      </c>
      <c r="I31" s="2">
        <v>311</v>
      </c>
      <c r="J31" s="2">
        <v>372</v>
      </c>
      <c r="K31" s="2">
        <v>2043</v>
      </c>
      <c r="L31" s="3">
        <v>-11571</v>
      </c>
      <c r="M31" s="3">
        <v>0</v>
      </c>
      <c r="N31" s="3">
        <v>0</v>
      </c>
      <c r="O31" s="2"/>
      <c r="P31" s="2"/>
      <c r="X31" s="5" t="str">
        <f t="shared" ref="X31" si="47">LEFT(MID(A31,FIND("(",A31)+1,LEN(A31)),FIND(")",MID(A31,FIND("(",A31)+1,LEN(A31)))-1)</f>
        <v>SF</v>
      </c>
      <c r="Y31" s="5"/>
      <c r="Z31" s="5" t="str">
        <f t="shared" ref="Z31" si="48">Y32</f>
        <v>Excluded</v>
      </c>
      <c r="AC31" s="10">
        <f t="shared" si="14"/>
        <v>0</v>
      </c>
      <c r="AD31" s="5"/>
      <c r="AE31" s="5" t="s">
        <v>103</v>
      </c>
      <c r="AF31" s="11">
        <f t="shared" si="45"/>
        <v>0</v>
      </c>
      <c r="AG31" s="10">
        <f t="shared" si="10"/>
        <v>0</v>
      </c>
      <c r="AH31" s="12">
        <f t="shared" si="0"/>
        <v>0</v>
      </c>
      <c r="AI31" s="5">
        <f t="shared" si="2"/>
        <v>0</v>
      </c>
      <c r="AJ31" s="13">
        <f t="shared" si="3"/>
        <v>0</v>
      </c>
      <c r="AK31" s="14">
        <f t="shared" si="4"/>
        <v>0</v>
      </c>
      <c r="AL31" s="12">
        <f t="shared" si="5"/>
        <v>0</v>
      </c>
      <c r="AM31" s="15">
        <f t="shared" si="6"/>
        <v>0</v>
      </c>
      <c r="AN31" s="12">
        <f t="shared" si="7"/>
        <v>0</v>
      </c>
    </row>
    <row r="32" spans="1:40" x14ac:dyDescent="0.25">
      <c r="A32" s="44" t="s">
        <v>0</v>
      </c>
      <c r="B32" s="44" t="s">
        <v>0</v>
      </c>
      <c r="C32" s="46">
        <v>398</v>
      </c>
      <c r="D32" s="3">
        <f>D31+C31</f>
        <v>8356</v>
      </c>
      <c r="E32" s="3">
        <f>E31+D32</f>
        <v>8438</v>
      </c>
      <c r="F32" s="3">
        <f t="shared" ref="F32:K32" si="49">F31+E32</f>
        <v>8509</v>
      </c>
      <c r="G32" s="3">
        <f t="shared" si="49"/>
        <v>8693</v>
      </c>
      <c r="H32" s="3">
        <f t="shared" si="49"/>
        <v>8845</v>
      </c>
      <c r="I32" s="3">
        <f t="shared" si="49"/>
        <v>9156</v>
      </c>
      <c r="J32" s="3">
        <f t="shared" si="49"/>
        <v>9528</v>
      </c>
      <c r="K32" s="3">
        <f t="shared" si="49"/>
        <v>11571</v>
      </c>
      <c r="L32" s="3">
        <v>0</v>
      </c>
      <c r="M32" s="3">
        <v>0</v>
      </c>
      <c r="N32" s="3">
        <v>0</v>
      </c>
      <c r="O32" s="3"/>
      <c r="P32" s="3"/>
      <c r="X32" s="5"/>
      <c r="Y32" s="5" t="str">
        <f t="shared" ref="Y32" si="50">IF(EXACT(A31,UPPER(A31)),"Elected","Excluded")</f>
        <v>Excluded</v>
      </c>
      <c r="Z32" s="5"/>
      <c r="AC32" s="10">
        <f t="shared" si="14"/>
        <v>758</v>
      </c>
      <c r="AD32" s="5" t="s">
        <v>104</v>
      </c>
      <c r="AE32" s="5" t="s">
        <v>105</v>
      </c>
      <c r="AF32" s="11">
        <f t="shared" si="45"/>
        <v>1</v>
      </c>
      <c r="AG32" s="10">
        <f t="shared" si="10"/>
        <v>0</v>
      </c>
      <c r="AH32" s="12">
        <f t="shared" si="0"/>
        <v>0</v>
      </c>
      <c r="AI32" s="5">
        <f t="shared" si="2"/>
        <v>0</v>
      </c>
      <c r="AJ32" s="13">
        <f t="shared" si="3"/>
        <v>0</v>
      </c>
      <c r="AK32" s="14">
        <f t="shared" si="4"/>
        <v>1</v>
      </c>
      <c r="AL32" s="12">
        <f t="shared" si="5"/>
        <v>1</v>
      </c>
      <c r="AM32" s="15">
        <f t="shared" si="6"/>
        <v>0</v>
      </c>
      <c r="AN32" s="12">
        <f t="shared" si="7"/>
        <v>0</v>
      </c>
    </row>
    <row r="33" spans="1:40" x14ac:dyDescent="0.25">
      <c r="A33" s="44" t="s">
        <v>32</v>
      </c>
      <c r="B33" s="44" t="s">
        <v>15</v>
      </c>
      <c r="C33" s="46">
        <v>11785</v>
      </c>
      <c r="D33" s="2">
        <v>58</v>
      </c>
      <c r="E33" s="2">
        <v>21</v>
      </c>
      <c r="F33" s="2">
        <v>75</v>
      </c>
      <c r="G33" s="2">
        <v>142</v>
      </c>
      <c r="H33" s="2">
        <v>289</v>
      </c>
      <c r="I33" s="2">
        <v>170</v>
      </c>
      <c r="J33" s="2">
        <v>397</v>
      </c>
      <c r="K33" s="2">
        <v>1028</v>
      </c>
      <c r="L33" s="2">
        <v>1508</v>
      </c>
      <c r="M33" s="2">
        <v>3402</v>
      </c>
      <c r="N33" s="2">
        <v>-18875</v>
      </c>
      <c r="O33" s="2"/>
      <c r="P33" s="2"/>
      <c r="X33" s="5" t="str">
        <f t="shared" ref="X33" si="51">LEFT(MID(A33,FIND("(",A33)+1,LEN(A33)),FIND(")",MID(A33,FIND("(",A33)+1,LEN(A33)))-1)</f>
        <v>FF</v>
      </c>
      <c r="Y33" s="5"/>
      <c r="Z33" s="5" t="str">
        <f t="shared" ref="Z33" si="52">Y34</f>
        <v>Excluded</v>
      </c>
      <c r="AC33" s="10">
        <f t="shared" si="14"/>
        <v>0</v>
      </c>
      <c r="AD33" s="5" t="s">
        <v>106</v>
      </c>
      <c r="AE33" s="5" t="s">
        <v>107</v>
      </c>
      <c r="AF33" s="11">
        <f t="shared" si="45"/>
        <v>0</v>
      </c>
      <c r="AG33" s="10">
        <f t="shared" si="10"/>
        <v>0</v>
      </c>
      <c r="AH33" s="12">
        <f t="shared" si="0"/>
        <v>0</v>
      </c>
      <c r="AI33" s="5">
        <f t="shared" si="2"/>
        <v>0</v>
      </c>
      <c r="AJ33" s="13">
        <f t="shared" si="3"/>
        <v>0</v>
      </c>
      <c r="AK33" s="14">
        <f t="shared" si="4"/>
        <v>0</v>
      </c>
      <c r="AL33" s="12">
        <f t="shared" si="5"/>
        <v>0</v>
      </c>
      <c r="AM33" s="15">
        <f t="shared" si="6"/>
        <v>0</v>
      </c>
      <c r="AN33" s="12">
        <f t="shared" si="7"/>
        <v>0</v>
      </c>
    </row>
    <row r="34" spans="1:40" x14ac:dyDescent="0.25">
      <c r="A34" s="44" t="s">
        <v>0</v>
      </c>
      <c r="B34" s="44" t="s">
        <v>0</v>
      </c>
      <c r="C34" s="46">
        <v>176</v>
      </c>
      <c r="D34" s="3">
        <f>D33+C33</f>
        <v>11843</v>
      </c>
      <c r="E34" s="3">
        <f>E33+D34</f>
        <v>11864</v>
      </c>
      <c r="F34" s="3">
        <f t="shared" ref="F34:M34" si="53">F33+E34</f>
        <v>11939</v>
      </c>
      <c r="G34" s="3">
        <f t="shared" si="53"/>
        <v>12081</v>
      </c>
      <c r="H34" s="3">
        <f t="shared" si="53"/>
        <v>12370</v>
      </c>
      <c r="I34" s="3">
        <f t="shared" si="53"/>
        <v>12540</v>
      </c>
      <c r="J34" s="3">
        <f t="shared" si="53"/>
        <v>12937</v>
      </c>
      <c r="K34" s="3">
        <f t="shared" si="53"/>
        <v>13965</v>
      </c>
      <c r="L34" s="3">
        <f t="shared" si="53"/>
        <v>15473</v>
      </c>
      <c r="M34" s="3">
        <f t="shared" si="53"/>
        <v>18875</v>
      </c>
      <c r="N34" s="3">
        <v>0</v>
      </c>
      <c r="O34" s="3"/>
      <c r="P34" s="3"/>
      <c r="X34" s="5"/>
      <c r="Y34" s="5" t="str">
        <f t="shared" ref="Y34" si="54">IF(EXACT(A33,UPPER(A33)),"Elected","Excluded")</f>
        <v>Excluded</v>
      </c>
      <c r="Z34" s="5"/>
      <c r="AC34" s="10">
        <f>SUMIFS($C$10:$C$284, $X$10:$X$284, AD34)</f>
        <v>38280</v>
      </c>
      <c r="AD34" s="5" t="s">
        <v>108</v>
      </c>
      <c r="AE34" s="5" t="s">
        <v>109</v>
      </c>
      <c r="AF34" s="11">
        <f t="shared" si="45"/>
        <v>6</v>
      </c>
      <c r="AG34" s="10">
        <f t="shared" si="10"/>
        <v>3</v>
      </c>
      <c r="AH34" s="12">
        <f t="shared" si="0"/>
        <v>0.5</v>
      </c>
      <c r="AI34" s="5">
        <f t="shared" si="2"/>
        <v>0</v>
      </c>
      <c r="AJ34" s="13">
        <f t="shared" si="3"/>
        <v>0</v>
      </c>
      <c r="AK34" s="14">
        <f t="shared" si="4"/>
        <v>3</v>
      </c>
      <c r="AL34" s="12">
        <f t="shared" si="5"/>
        <v>0.5</v>
      </c>
      <c r="AM34" s="15">
        <f t="shared" si="6"/>
        <v>1</v>
      </c>
      <c r="AN34" s="12">
        <f t="shared" si="7"/>
        <v>0.16666666666666666</v>
      </c>
    </row>
    <row r="35" spans="1:40" x14ac:dyDescent="0.25">
      <c r="A35" s="44" t="s">
        <v>34</v>
      </c>
      <c r="B35" s="44" t="s">
        <v>16</v>
      </c>
      <c r="C35" s="46">
        <v>2390</v>
      </c>
      <c r="D35" s="2">
        <v>14</v>
      </c>
      <c r="E35" s="2">
        <v>35</v>
      </c>
      <c r="F35" s="2">
        <v>41</v>
      </c>
      <c r="G35" s="2">
        <v>134</v>
      </c>
      <c r="H35" s="2">
        <v>332</v>
      </c>
      <c r="I35" s="2">
        <v>101</v>
      </c>
      <c r="J35" s="2">
        <v>-3047</v>
      </c>
      <c r="K35" s="2">
        <v>0</v>
      </c>
      <c r="L35" s="2">
        <v>0</v>
      </c>
      <c r="M35" s="2">
        <v>0</v>
      </c>
      <c r="N35" s="2">
        <v>0</v>
      </c>
      <c r="O35" s="2"/>
      <c r="P35" s="2"/>
      <c r="X35" s="5" t="str">
        <f t="shared" ref="X35" si="55">LEFT(MID(A35,FIND("(",A35)+1,LEN(A35)),FIND(")",MID(A35,FIND("(",A35)+1,LEN(A35)))-1)</f>
        <v>LAB</v>
      </c>
      <c r="Y35" s="5"/>
      <c r="Z35" s="5" t="str">
        <f t="shared" ref="Z35" si="56">Y36</f>
        <v>Excluded</v>
      </c>
      <c r="AC35" s="10">
        <f>SUM(AC8:AC34)</f>
        <v>79745</v>
      </c>
      <c r="AD35" s="10"/>
      <c r="AE35" s="5"/>
      <c r="AF35" s="16">
        <f>SUM(AF8:AF34)</f>
        <v>15</v>
      </c>
      <c r="AG35" s="10">
        <f>SUM(AG8:AG34)</f>
        <v>5</v>
      </c>
      <c r="AH35" s="5"/>
      <c r="AI35" s="5">
        <f>SUM(AI8:AI34)</f>
        <v>0</v>
      </c>
      <c r="AJ35" s="5"/>
      <c r="AK35" s="14">
        <f>SUM(AK8:AK34)</f>
        <v>10</v>
      </c>
      <c r="AL35" s="5"/>
      <c r="AM35" s="15">
        <f>SUM(AM8:AM34)</f>
        <v>1</v>
      </c>
      <c r="AN35" s="5"/>
    </row>
    <row r="36" spans="1:40" ht="15.75" thickBot="1" x14ac:dyDescent="0.3">
      <c r="A36" s="44" t="s">
        <v>0</v>
      </c>
      <c r="B36" s="44" t="s">
        <v>0</v>
      </c>
      <c r="C36" s="46">
        <v>1678</v>
      </c>
      <c r="D36" s="3">
        <f>D35+C35</f>
        <v>2404</v>
      </c>
      <c r="E36" s="3">
        <f>E35+D36</f>
        <v>2439</v>
      </c>
      <c r="F36" s="3">
        <f t="shared" ref="F36:I36" si="57">F35+E36</f>
        <v>2480</v>
      </c>
      <c r="G36" s="3">
        <f t="shared" si="57"/>
        <v>2614</v>
      </c>
      <c r="H36" s="3">
        <f t="shared" si="57"/>
        <v>2946</v>
      </c>
      <c r="I36" s="3">
        <f t="shared" si="57"/>
        <v>3047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3"/>
      <c r="P36" s="3"/>
      <c r="X36" s="5"/>
      <c r="Y36" s="5" t="str">
        <f t="shared" ref="Y36" si="58">IF(EXACT(A35,UPPER(A35)),"Elected","Excluded")</f>
        <v>Excluded</v>
      </c>
      <c r="Z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</row>
    <row r="37" spans="1:40" x14ac:dyDescent="0.25">
      <c r="A37" s="44" t="s">
        <v>33</v>
      </c>
      <c r="B37" s="44" t="s">
        <v>16</v>
      </c>
      <c r="C37" s="46">
        <v>758</v>
      </c>
      <c r="D37" s="2">
        <v>10</v>
      </c>
      <c r="E37" s="2">
        <v>20</v>
      </c>
      <c r="F37" s="2">
        <v>-788</v>
      </c>
      <c r="G37" s="4">
        <v>0</v>
      </c>
      <c r="H37" s="4">
        <v>0</v>
      </c>
      <c r="I37" s="4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/>
      <c r="P37" s="2"/>
      <c r="X37" s="5" t="str">
        <f t="shared" ref="X37" si="59">LEFT(MID(A37,FIND("(",A37)+1,LEN(A37)),FIND(")",MID(A37,FIND("(",A37)+1,LEN(A37)))-1)</f>
        <v>PAW</v>
      </c>
      <c r="Y37" s="5"/>
      <c r="Z37" s="5" t="str">
        <f t="shared" ref="Z37" si="60">Y38</f>
        <v>Excluded</v>
      </c>
      <c r="AC37" s="5"/>
      <c r="AD37" s="5"/>
      <c r="AE37" s="17" t="s">
        <v>110</v>
      </c>
      <c r="AF37" s="18"/>
      <c r="AG37" s="19">
        <f>AG35+AK35</f>
        <v>15</v>
      </c>
      <c r="AH37" s="18" t="s">
        <v>111</v>
      </c>
      <c r="AI37" s="20"/>
      <c r="AJ37" s="20"/>
      <c r="AK37" s="17" t="s">
        <v>112</v>
      </c>
      <c r="AL37" s="18" t="s">
        <v>113</v>
      </c>
      <c r="AM37" s="21">
        <f>AM35</f>
        <v>1</v>
      </c>
      <c r="AN37" s="5"/>
    </row>
    <row r="38" spans="1:40" ht="15.75" thickBot="1" x14ac:dyDescent="0.3">
      <c r="A38" s="44" t="s">
        <v>0</v>
      </c>
      <c r="B38" s="44" t="s">
        <v>0</v>
      </c>
      <c r="C38" s="46">
        <v>141</v>
      </c>
      <c r="D38" s="3">
        <f>D37+C37</f>
        <v>768</v>
      </c>
      <c r="E38" s="3">
        <f>E37+D38</f>
        <v>788</v>
      </c>
      <c r="F38" s="4">
        <v>0</v>
      </c>
      <c r="G38" s="4">
        <v>0</v>
      </c>
      <c r="H38" s="4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/>
      <c r="P38" s="3"/>
      <c r="X38" s="5"/>
      <c r="Y38" s="5" t="str">
        <f t="shared" ref="Y38" si="61">IF(EXACT(A37,UPPER(A37)),"Elected","Excluded")</f>
        <v>Excluded</v>
      </c>
      <c r="Z38" s="5"/>
      <c r="AC38" s="5"/>
      <c r="AD38" s="5"/>
      <c r="AE38" s="22" t="s">
        <v>114</v>
      </c>
      <c r="AF38" s="23" t="e">
        <f>LEFT(MID(#REF!,FIND("(",#REF!)+1,LEN(#REF!)),FIND(")",MID(#REF!,FIND("(",#REF!)+1,LEN(#REF!)))-1)</f>
        <v>#REF!</v>
      </c>
      <c r="AG38" s="23">
        <f>BL8</f>
        <v>0</v>
      </c>
      <c r="AH38" s="23" t="s">
        <v>115</v>
      </c>
      <c r="AI38" s="24"/>
      <c r="AJ38" s="24"/>
      <c r="AK38" s="25"/>
      <c r="AL38" s="26" t="s">
        <v>116</v>
      </c>
      <c r="AM38" s="27">
        <f>AI35</f>
        <v>0</v>
      </c>
      <c r="AN38" s="5"/>
    </row>
    <row r="39" spans="1:40" ht="15.75" thickBot="1" x14ac:dyDescent="0.3">
      <c r="A39" s="44" t="s">
        <v>17</v>
      </c>
      <c r="B39" s="44" t="s">
        <v>0</v>
      </c>
      <c r="C39" s="45">
        <v>0</v>
      </c>
      <c r="D39" s="2">
        <v>121</v>
      </c>
      <c r="E39" s="2">
        <v>107</v>
      </c>
      <c r="F39" s="2">
        <v>210</v>
      </c>
      <c r="G39" s="2">
        <v>341</v>
      </c>
      <c r="H39" s="2">
        <v>304</v>
      </c>
      <c r="I39" s="2">
        <v>820</v>
      </c>
      <c r="J39" s="2">
        <v>545</v>
      </c>
      <c r="K39" s="2">
        <v>3005</v>
      </c>
      <c r="L39" s="2">
        <v>6209</v>
      </c>
      <c r="M39" s="2">
        <v>4897</v>
      </c>
      <c r="N39" s="2">
        <v>10906</v>
      </c>
      <c r="O39" s="2"/>
      <c r="P39" s="2"/>
      <c r="X39" s="5"/>
      <c r="Y39" s="5"/>
      <c r="Z39" s="5"/>
      <c r="AC39" s="5"/>
      <c r="AD39" s="5"/>
      <c r="AE39" s="5"/>
      <c r="AF39" s="5"/>
      <c r="AG39" s="5"/>
      <c r="AH39" s="5"/>
      <c r="AI39" s="5"/>
      <c r="AJ39" s="5"/>
      <c r="AK39" s="22"/>
      <c r="AL39" s="23" t="s">
        <v>117</v>
      </c>
      <c r="AM39" s="28">
        <f>SUM(AM37:AM38)</f>
        <v>1</v>
      </c>
      <c r="AN39" s="5"/>
    </row>
    <row r="40" spans="1:40" x14ac:dyDescent="0.25">
      <c r="A40" s="44" t="s">
        <v>0</v>
      </c>
      <c r="B40" s="44" t="s">
        <v>0</v>
      </c>
      <c r="C40" s="46">
        <v>0</v>
      </c>
      <c r="D40" s="3">
        <v>121</v>
      </c>
      <c r="E40" s="3">
        <f>E39+D40</f>
        <v>228</v>
      </c>
      <c r="F40" s="3">
        <f t="shared" ref="F40:N40" si="62">F39+E40</f>
        <v>438</v>
      </c>
      <c r="G40" s="3">
        <f t="shared" si="62"/>
        <v>779</v>
      </c>
      <c r="H40" s="3">
        <f t="shared" si="62"/>
        <v>1083</v>
      </c>
      <c r="I40" s="3">
        <f t="shared" si="62"/>
        <v>1903</v>
      </c>
      <c r="J40" s="3">
        <f t="shared" si="62"/>
        <v>2448</v>
      </c>
      <c r="K40" s="3">
        <f t="shared" si="62"/>
        <v>5453</v>
      </c>
      <c r="L40" s="3">
        <f t="shared" si="62"/>
        <v>11662</v>
      </c>
      <c r="M40" s="3">
        <f t="shared" si="62"/>
        <v>16559</v>
      </c>
      <c r="N40" s="3">
        <f t="shared" si="62"/>
        <v>27465</v>
      </c>
      <c r="O40" s="3"/>
      <c r="P40" s="3"/>
      <c r="X40" s="5"/>
      <c r="Y40" s="5"/>
      <c r="Z40" s="5"/>
    </row>
    <row r="41" spans="1:40" x14ac:dyDescent="0.25">
      <c r="A41" t="s">
        <v>18</v>
      </c>
      <c r="B41" t="s">
        <v>0</v>
      </c>
      <c r="C41" s="3">
        <v>79745</v>
      </c>
      <c r="D41" s="3">
        <v>79745</v>
      </c>
      <c r="E41" s="3">
        <v>79745</v>
      </c>
      <c r="F41" s="3">
        <v>79745</v>
      </c>
      <c r="G41" s="3">
        <v>79745</v>
      </c>
      <c r="H41" s="3">
        <v>79745</v>
      </c>
      <c r="I41" s="3">
        <v>79745</v>
      </c>
      <c r="J41" s="3">
        <v>79745</v>
      </c>
      <c r="K41" s="3">
        <v>79745</v>
      </c>
      <c r="L41" s="3">
        <v>79745</v>
      </c>
      <c r="M41" s="3">
        <v>79745</v>
      </c>
      <c r="N41" s="3">
        <v>79745</v>
      </c>
      <c r="O41" s="3"/>
      <c r="P41" s="3"/>
      <c r="X41" s="5"/>
      <c r="Y41" s="5"/>
      <c r="Z41" s="5"/>
    </row>
    <row r="42" spans="1:40" x14ac:dyDescent="0.25">
      <c r="X42" s="5"/>
      <c r="Y42" s="5"/>
      <c r="Z42" s="5"/>
    </row>
    <row r="43" spans="1:40" x14ac:dyDescent="0.25">
      <c r="X43" s="5"/>
      <c r="Y43" s="5"/>
      <c r="Z43" s="5"/>
    </row>
    <row r="44" spans="1:40" x14ac:dyDescent="0.25">
      <c r="B44" s="5" t="s">
        <v>120</v>
      </c>
      <c r="C44" s="5" t="s">
        <v>121</v>
      </c>
      <c r="D44" s="5" t="s">
        <v>122</v>
      </c>
      <c r="E44" s="5" t="s">
        <v>123</v>
      </c>
      <c r="F44" s="5" t="s">
        <v>124</v>
      </c>
      <c r="G44" s="5" t="s">
        <v>125</v>
      </c>
      <c r="H44" s="5" t="s">
        <v>126</v>
      </c>
      <c r="I44" s="5" t="s">
        <v>127</v>
      </c>
      <c r="J44" s="5" t="s">
        <v>128</v>
      </c>
      <c r="K44" s="5" t="s">
        <v>129</v>
      </c>
      <c r="X44" s="5"/>
      <c r="Y44" s="5"/>
      <c r="Z44" s="5"/>
    </row>
    <row r="45" spans="1:40" x14ac:dyDescent="0.25">
      <c r="B45" s="5">
        <v>1</v>
      </c>
      <c r="C45" s="41">
        <v>157672</v>
      </c>
      <c r="D45" s="41">
        <f>H45+F45</f>
        <v>81668</v>
      </c>
      <c r="E45" s="42">
        <f>SUM(D45/C45*100)</f>
        <v>51.796133746004358</v>
      </c>
      <c r="F45" s="41">
        <v>1923</v>
      </c>
      <c r="G45" s="42">
        <f>SUM(F45/C45*100)</f>
        <v>1.2196204779542341</v>
      </c>
      <c r="H45" s="41">
        <v>79745</v>
      </c>
      <c r="I45" s="5">
        <v>15</v>
      </c>
      <c r="J45" s="5">
        <v>5</v>
      </c>
      <c r="K45" s="42">
        <f>SUM(J45/I45*100)</f>
        <v>33.333333333333329</v>
      </c>
    </row>
  </sheetData>
  <mergeCells count="51">
    <mergeCell ref="A7:A8"/>
    <mergeCell ref="B7:B8"/>
    <mergeCell ref="C7:C8"/>
    <mergeCell ref="A9:A10"/>
    <mergeCell ref="B9:B10"/>
    <mergeCell ref="C9:C10"/>
    <mergeCell ref="A11:A12"/>
    <mergeCell ref="B11:B12"/>
    <mergeCell ref="C11:C12"/>
    <mergeCell ref="A13:A14"/>
    <mergeCell ref="B13:B14"/>
    <mergeCell ref="C13:C14"/>
    <mergeCell ref="A15:A16"/>
    <mergeCell ref="B15:B16"/>
    <mergeCell ref="C15:C16"/>
    <mergeCell ref="A17:A18"/>
    <mergeCell ref="B17:B18"/>
    <mergeCell ref="C17:C18"/>
    <mergeCell ref="A19:A20"/>
    <mergeCell ref="B19:B20"/>
    <mergeCell ref="C19:C20"/>
    <mergeCell ref="A21:A22"/>
    <mergeCell ref="B21:B22"/>
    <mergeCell ref="C21:C22"/>
    <mergeCell ref="A23:A24"/>
    <mergeCell ref="B23:B24"/>
    <mergeCell ref="C23:C24"/>
    <mergeCell ref="A25:A26"/>
    <mergeCell ref="B25:B26"/>
    <mergeCell ref="C25:C26"/>
    <mergeCell ref="A27:A28"/>
    <mergeCell ref="B27:B28"/>
    <mergeCell ref="C27:C28"/>
    <mergeCell ref="A29:A30"/>
    <mergeCell ref="B29:B30"/>
    <mergeCell ref="C29:C30"/>
    <mergeCell ref="A31:A32"/>
    <mergeCell ref="B31:B32"/>
    <mergeCell ref="C31:C32"/>
    <mergeCell ref="A33:A34"/>
    <mergeCell ref="B33:B34"/>
    <mergeCell ref="C33:C34"/>
    <mergeCell ref="A39:A40"/>
    <mergeCell ref="B39:B40"/>
    <mergeCell ref="C39:C40"/>
    <mergeCell ref="A35:A36"/>
    <mergeCell ref="B35:B36"/>
    <mergeCell ref="C35:C36"/>
    <mergeCell ref="A37:A38"/>
    <mergeCell ref="B37:B38"/>
    <mergeCell ref="C37:C3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workbookViewId="0">
      <selection activeCell="H10" sqref="H10"/>
    </sheetView>
  </sheetViews>
  <sheetFormatPr defaultRowHeight="15" x14ac:dyDescent="0.25"/>
  <cols>
    <col min="2" max="2" width="6.42578125" bestFit="1" customWidth="1"/>
    <col min="3" max="3" width="11.42578125" bestFit="1" customWidth="1"/>
    <col min="4" max="4" width="11" customWidth="1"/>
    <col min="6" max="6" width="9.42578125" bestFit="1" customWidth="1"/>
    <col min="7" max="7" width="11.5703125" bestFit="1" customWidth="1"/>
    <col min="8" max="8" width="10.42578125" bestFit="1" customWidth="1"/>
    <col min="9" max="9" width="9" bestFit="1" customWidth="1"/>
    <col min="10" max="10" width="8.85546875" bestFit="1" customWidth="1"/>
    <col min="11" max="11" width="11.5703125" bestFit="1" customWidth="1"/>
  </cols>
  <sheetData>
    <row r="1" spans="1:11" s="5" customFormat="1" ht="15.75" thickBot="1" x14ac:dyDescent="0.3">
      <c r="E1" s="5" t="s">
        <v>132</v>
      </c>
    </row>
    <row r="2" spans="1:11" ht="60" x14ac:dyDescent="0.25">
      <c r="A2" s="33" t="s">
        <v>119</v>
      </c>
      <c r="B2" s="34" t="s">
        <v>120</v>
      </c>
      <c r="C2" s="34" t="s">
        <v>121</v>
      </c>
      <c r="D2" s="34" t="s">
        <v>122</v>
      </c>
      <c r="E2" s="34" t="s">
        <v>123</v>
      </c>
      <c r="F2" s="34" t="s">
        <v>124</v>
      </c>
      <c r="G2" s="34" t="s">
        <v>125</v>
      </c>
      <c r="H2" s="34" t="s">
        <v>126</v>
      </c>
      <c r="I2" s="34" t="s">
        <v>127</v>
      </c>
      <c r="J2" s="34" t="s">
        <v>128</v>
      </c>
      <c r="K2" s="35" t="s">
        <v>129</v>
      </c>
    </row>
    <row r="3" spans="1:11" ht="30" x14ac:dyDescent="0.25">
      <c r="A3" s="36" t="s">
        <v>130</v>
      </c>
      <c r="B3" s="37"/>
      <c r="C3" s="37"/>
      <c r="D3" s="37"/>
      <c r="E3" s="37"/>
      <c r="F3" s="37"/>
      <c r="G3" s="37"/>
      <c r="H3" s="37"/>
      <c r="I3" s="37"/>
      <c r="J3" s="38"/>
      <c r="K3" s="39"/>
    </row>
    <row r="4" spans="1:11" x14ac:dyDescent="0.25">
      <c r="A4" s="40" t="s">
        <v>131</v>
      </c>
      <c r="B4" s="29">
        <f>Limerick!B45</f>
        <v>1</v>
      </c>
      <c r="C4" s="30">
        <f>Limerick!C45</f>
        <v>157672</v>
      </c>
      <c r="D4" s="30">
        <f>H4+F4</f>
        <v>81668</v>
      </c>
      <c r="E4" s="31">
        <f>SUM(D4/C4*100)</f>
        <v>51.796133746004358</v>
      </c>
      <c r="F4" s="43">
        <f>Limerick!F45</f>
        <v>1923</v>
      </c>
      <c r="G4" s="31">
        <f>SUM(F4/D4*100)</f>
        <v>2.3546554341969927</v>
      </c>
      <c r="H4" s="30">
        <f>Limerick!H45</f>
        <v>79745</v>
      </c>
      <c r="I4" s="48">
        <v>15</v>
      </c>
      <c r="J4" s="48">
        <v>5</v>
      </c>
      <c r="K4" s="32">
        <f>SUM(J4/I4*100)</f>
        <v>33.333333333333329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workbookViewId="0">
      <selection activeCell="G14" sqref="G14"/>
    </sheetView>
  </sheetViews>
  <sheetFormatPr defaultRowHeight="15" x14ac:dyDescent="0.25"/>
  <cols>
    <col min="1" max="1" width="27" customWidth="1"/>
    <col min="2" max="2" width="9.7109375" bestFit="1" customWidth="1"/>
    <col min="3" max="3" width="29.7109375" customWidth="1"/>
    <col min="4" max="4" width="14.5703125" customWidth="1"/>
    <col min="5" max="5" width="15.28515625" customWidth="1"/>
    <col min="6" max="6" width="21" customWidth="1"/>
    <col min="7" max="7" width="23.85546875" customWidth="1"/>
    <col min="8" max="8" width="17.42578125" customWidth="1"/>
  </cols>
  <sheetData>
    <row r="1" spans="1:8" ht="15.75" thickBot="1" x14ac:dyDescent="0.3"/>
    <row r="2" spans="1:8" ht="105.75" thickBot="1" x14ac:dyDescent="0.3">
      <c r="A2" s="49" t="s">
        <v>130</v>
      </c>
      <c r="B2" s="50" t="s">
        <v>133</v>
      </c>
      <c r="C2" s="51" t="s">
        <v>134</v>
      </c>
      <c r="D2" s="50" t="s">
        <v>135</v>
      </c>
      <c r="E2" s="51" t="s">
        <v>136</v>
      </c>
      <c r="F2" s="50" t="s">
        <v>137</v>
      </c>
      <c r="G2" s="50" t="s">
        <v>138</v>
      </c>
      <c r="H2" s="52" t="s">
        <v>139</v>
      </c>
    </row>
    <row r="3" spans="1:8" x14ac:dyDescent="0.25">
      <c r="A3" s="53"/>
      <c r="B3" s="54"/>
      <c r="C3" s="55"/>
      <c r="D3" s="56"/>
      <c r="E3" s="57"/>
      <c r="F3" s="58"/>
      <c r="G3" s="56"/>
      <c r="H3" s="59"/>
    </row>
    <row r="4" spans="1:8" x14ac:dyDescent="0.25">
      <c r="A4" s="40" t="s">
        <v>64</v>
      </c>
      <c r="B4" s="29">
        <v>1</v>
      </c>
      <c r="C4" s="30">
        <f>Limerick!AC35</f>
        <v>79745</v>
      </c>
      <c r="D4" s="30">
        <f>Limerick!AF8</f>
        <v>1</v>
      </c>
      <c r="E4" s="30">
        <f>Limerick!AC8</f>
        <v>11785</v>
      </c>
      <c r="F4" s="60">
        <f>SUM(E4/C4*100)</f>
        <v>14.778356009781177</v>
      </c>
      <c r="G4" s="29">
        <v>0</v>
      </c>
      <c r="H4" s="61">
        <f>SUM(G4/B4*100)</f>
        <v>0</v>
      </c>
    </row>
    <row r="5" spans="1:8" x14ac:dyDescent="0.25">
      <c r="A5" s="40" t="s">
        <v>66</v>
      </c>
      <c r="B5" s="29">
        <v>1</v>
      </c>
      <c r="C5" s="30">
        <f>Limerick!AC35</f>
        <v>79745</v>
      </c>
      <c r="D5" s="30">
        <f>Limerick!AF9</f>
        <v>1</v>
      </c>
      <c r="E5" s="30">
        <f>Limerick!AC9</f>
        <v>10190</v>
      </c>
      <c r="F5" s="60">
        <f>SUM(E5/C5*100)</f>
        <v>12.778230610069595</v>
      </c>
      <c r="G5" s="29">
        <v>0</v>
      </c>
      <c r="H5" s="61">
        <f>SUM(G5/B5*100)</f>
        <v>0</v>
      </c>
    </row>
    <row r="6" spans="1:8" x14ac:dyDescent="0.25">
      <c r="A6" s="62" t="s">
        <v>68</v>
      </c>
      <c r="B6" s="29">
        <v>1</v>
      </c>
      <c r="C6" s="30">
        <f>Limerick!AC35</f>
        <v>79745</v>
      </c>
      <c r="D6" s="30">
        <f>Limerick!AF10</f>
        <v>1</v>
      </c>
      <c r="E6" s="30">
        <f>Limerick!AC10</f>
        <v>8331</v>
      </c>
      <c r="F6" s="60">
        <f>SUM(E6/C6*100)</f>
        <v>10.447049971785065</v>
      </c>
      <c r="G6" s="29">
        <v>0</v>
      </c>
      <c r="H6" s="61">
        <f>SUM(G6/B6*100)</f>
        <v>0</v>
      </c>
    </row>
    <row r="7" spans="1:8" x14ac:dyDescent="0.25">
      <c r="A7" s="62" t="s">
        <v>79</v>
      </c>
      <c r="B7" s="29">
        <v>1</v>
      </c>
      <c r="C7" s="30">
        <f>Limerick!AC35</f>
        <v>79745</v>
      </c>
      <c r="D7" s="30">
        <f>Limerick!AF16</f>
        <v>1</v>
      </c>
      <c r="E7" s="30">
        <f>Limerick!AC16</f>
        <v>2635</v>
      </c>
      <c r="F7" s="60">
        <f t="shared" ref="F7:F13" si="0">SUM(E7/C7*100)</f>
        <v>3.3042824001504796</v>
      </c>
      <c r="G7" s="29">
        <v>0</v>
      </c>
      <c r="H7" s="61">
        <f t="shared" ref="H7:H13" si="1">SUM(G7/B7*100)</f>
        <v>0</v>
      </c>
    </row>
    <row r="8" spans="1:8" x14ac:dyDescent="0.25">
      <c r="A8" s="62" t="s">
        <v>140</v>
      </c>
      <c r="B8" s="29">
        <v>1</v>
      </c>
      <c r="C8" s="30">
        <f>Limerick!AC35</f>
        <v>79745</v>
      </c>
      <c r="D8" s="30">
        <f>Limerick!AF11</f>
        <v>1</v>
      </c>
      <c r="E8" s="30">
        <f>Limerick!AC11</f>
        <v>2390</v>
      </c>
      <c r="F8" s="60">
        <f t="shared" si="0"/>
        <v>2.9970531067778543</v>
      </c>
      <c r="G8" s="29">
        <v>0</v>
      </c>
      <c r="H8" s="61">
        <f t="shared" si="1"/>
        <v>0</v>
      </c>
    </row>
    <row r="9" spans="1:8" x14ac:dyDescent="0.25">
      <c r="A9" s="62" t="s">
        <v>72</v>
      </c>
      <c r="B9" s="29">
        <v>1</v>
      </c>
      <c r="C9" s="30">
        <f>Limerick!AC35</f>
        <v>79745</v>
      </c>
      <c r="D9" s="30">
        <f>Limerick!AF12</f>
        <v>1</v>
      </c>
      <c r="E9" s="30">
        <f>Limerick!AC12</f>
        <v>2384</v>
      </c>
      <c r="F9" s="60">
        <f t="shared" si="0"/>
        <v>2.9895291240830146</v>
      </c>
      <c r="G9" s="29">
        <v>0</v>
      </c>
      <c r="H9" s="61">
        <f t="shared" si="1"/>
        <v>0</v>
      </c>
    </row>
    <row r="10" spans="1:8" ht="30" x14ac:dyDescent="0.25">
      <c r="A10" s="62" t="s">
        <v>141</v>
      </c>
      <c r="B10" s="29">
        <v>1</v>
      </c>
      <c r="C10" s="30">
        <f>Limerick!AC35</f>
        <v>79745</v>
      </c>
      <c r="D10" s="30">
        <f>Limerick!AF13</f>
        <v>1</v>
      </c>
      <c r="E10" s="30">
        <f>Limerick!AC13</f>
        <v>2303</v>
      </c>
      <c r="F10" s="60">
        <f t="shared" si="0"/>
        <v>2.8879553577026771</v>
      </c>
      <c r="G10" s="29">
        <v>0</v>
      </c>
      <c r="H10" s="61">
        <f t="shared" si="1"/>
        <v>0</v>
      </c>
    </row>
    <row r="11" spans="1:8" x14ac:dyDescent="0.25">
      <c r="A11" s="62" t="s">
        <v>105</v>
      </c>
      <c r="B11" s="29">
        <v>1</v>
      </c>
      <c r="C11" s="30">
        <f>Limerick!AC35</f>
        <v>79745</v>
      </c>
      <c r="D11" s="30">
        <f>Limerick!AF32</f>
        <v>1</v>
      </c>
      <c r="E11" s="30">
        <f>Limerick!AC32</f>
        <v>758</v>
      </c>
      <c r="F11" s="60">
        <f t="shared" si="0"/>
        <v>0.95052981378142831</v>
      </c>
      <c r="G11" s="29">
        <v>0</v>
      </c>
      <c r="H11" s="61">
        <f t="shared" si="1"/>
        <v>0</v>
      </c>
    </row>
    <row r="12" spans="1:8" ht="30" x14ac:dyDescent="0.25">
      <c r="A12" s="62" t="s">
        <v>78</v>
      </c>
      <c r="B12" s="29">
        <v>1</v>
      </c>
      <c r="C12" s="30">
        <f>Limerick!AC35</f>
        <v>79745</v>
      </c>
      <c r="D12" s="30">
        <f>Limerick!AF15</f>
        <v>1</v>
      </c>
      <c r="E12" s="30">
        <f>Limerick!AC15</f>
        <v>689</v>
      </c>
      <c r="F12" s="60">
        <f t="shared" si="0"/>
        <v>0.86400401279077055</v>
      </c>
      <c r="G12" s="29">
        <v>0</v>
      </c>
      <c r="H12" s="61">
        <f t="shared" si="1"/>
        <v>0</v>
      </c>
    </row>
    <row r="13" spans="1:8" x14ac:dyDescent="0.25">
      <c r="A13" s="62" t="s">
        <v>109</v>
      </c>
      <c r="B13" s="29">
        <v>1</v>
      </c>
      <c r="C13" s="30">
        <f>Limerick!AC35</f>
        <v>79745</v>
      </c>
      <c r="D13" s="30">
        <f>Limerick!AF34</f>
        <v>6</v>
      </c>
      <c r="E13" s="30">
        <f>Limerick!AC34</f>
        <v>38280</v>
      </c>
      <c r="F13" s="60">
        <f t="shared" si="0"/>
        <v>48.003009593077934</v>
      </c>
      <c r="G13" s="29">
        <v>1</v>
      </c>
      <c r="H13" s="61">
        <f t="shared" si="1"/>
        <v>100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Document" ma:contentTypeID="0x0101000BC94875665D404BB1351B53C41FD2C000AE8D986D6C34F4479996942350A2D22F" ma:contentTypeVersion="271" ma:contentTypeDescription="" ma:contentTypeScope="" ma:versionID="2c246acd7a5d61643cd6886c40067d19">
  <xsd:schema xmlns:xsd="http://www.w3.org/2001/XMLSchema" xmlns:xs="http://www.w3.org/2001/XMLSchema" xmlns:p="http://schemas.microsoft.com/office/2006/metadata/properties" xmlns:ns2="e834f5ee-8075-41de-8607-13eff6c15835" targetNamespace="http://schemas.microsoft.com/office/2006/metadata/properties" ma:root="true" ma:fieldsID="f50e71ad759025baa74ac82a36878366" ns2:_="">
    <xsd:import namespace="e834f5ee-8075-41de-8607-13eff6c15835"/>
    <xsd:element name="properties">
      <xsd:complexType>
        <xsd:sequence>
          <xsd:element name="documentManagement">
            <xsd:complexType>
              <xsd:all>
                <xsd:element ref="ns2:_vti_ItemDeclaredRecord" minOccurs="0"/>
                <xsd:element ref="ns2:eDocs_FileStatus"/>
                <xsd:element ref="ns2:eDocs_eFileName" minOccurs="0"/>
                <xsd:element ref="ns2:TaxCatchAll" minOccurs="0"/>
                <xsd:element ref="ns2:TaxCatchAllLabel" minOccurs="0"/>
                <xsd:element ref="ns2:h1f8bb4843d6459a8b809123185593c7" minOccurs="0"/>
                <xsd:element ref="ns2:nb1b8a72855341e18dd75ce464e281f2" minOccurs="0"/>
                <xsd:element ref="ns2:m02c691f3efa402dab5cbaa8c240a9e7" minOccurs="0"/>
                <xsd:element ref="ns2:mbbd3fafa5ab4e5eb8a6a5e099cef439" minOccurs="0"/>
                <xsd:element ref="ns2:fbaa881fc4ae443f9fdafbdd527793d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34f5ee-8075-41de-8607-13eff6c15835" elementFormDefault="qualified">
    <xsd:import namespace="http://schemas.microsoft.com/office/2006/documentManagement/types"/>
    <xsd:import namespace="http://schemas.microsoft.com/office/infopath/2007/PartnerControls"/>
    <xsd:element name="_vti_ItemDeclaredRecord" ma:index="2" nillable="true" ma:displayName="Declared Record" ma:hidden="true" ma:internalName="_vti_ItemDeclaredRecord">
      <xsd:simpleType>
        <xsd:restriction base="dms:DateTime"/>
      </xsd:simpleType>
    </xsd:element>
    <xsd:element name="eDocs_FileStatus" ma:index="5" ma:displayName="Status" ma:default="Live" ma:format="Dropdown" ma:indexed="true" ma:internalName="eDocs_FileStatus">
      <xsd:simpleType>
        <xsd:restriction base="dms:Choice">
          <xsd:enumeration value="Live"/>
          <xsd:enumeration value="Archived"/>
          <xsd:enumeration value="PendingLive"/>
          <xsd:enumeration value="PendingArchived"/>
          <xsd:enumeration value="Cancelled"/>
          <xsd:enumeration value="SentToNationalArchives"/>
        </xsd:restriction>
      </xsd:simpleType>
    </xsd:element>
    <xsd:element name="eDocs_eFileName" ma:index="8" nillable="true" ma:displayName="eFile Reference" ma:indexed="true" ma:internalName="eDocs_eFileName" ma:readOnly="false">
      <xsd:simpleType>
        <xsd:restriction base="dms:Text"/>
      </xsd:simpleType>
    </xsd:element>
    <xsd:element name="TaxCatchAll" ma:index="9" nillable="true" ma:displayName="Taxonomy Catch All Column" ma:hidden="true" ma:list="{24a94cea-f843-45b3-929e-350810372aaf}" ma:internalName="TaxCatchAll" ma:showField="CatchAllData" ma:web="e834f5ee-8075-41de-8607-13eff6c1583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24a94cea-f843-45b3-929e-350810372aaf}" ma:internalName="TaxCatchAllLabel" ma:readOnly="true" ma:showField="CatchAllDataLabel" ma:web="e834f5ee-8075-41de-8607-13eff6c1583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1f8bb4843d6459a8b809123185593c7" ma:index="13" nillable="true" ma:taxonomy="true" ma:internalName="h1f8bb4843d6459a8b809123185593c7" ma:taxonomyFieldName="eDocs_Series" ma:displayName="Series" ma:readOnly="false" ma:default="-1;#012|a7749fc2-fe1b-491c-8b43-2af218eab9bb" ma:fieldId="{11f8bb48-43d6-459a-8b80-9123185593c7}" ma:sspId="eebbd1e6-47d2-4842-8988-0ac63dbe3339" ma:termSetId="4dc6ce17-1441-4d6f-af7a-c7350b4eb35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b1b8a72855341e18dd75ce464e281f2" ma:index="15" nillable="true" ma:taxonomy="true" ma:internalName="nb1b8a72855341e18dd75ce464e281f2" ma:taxonomyFieldName="eDocs_Year" ma:displayName="Year" ma:readOnly="false" ma:fieldId="{7b1b8a72-8553-41e1-8dd7-5ce464e281f2}" ma:sspId="eebbd1e6-47d2-4842-8988-0ac63dbe3339" ma:termSetId="a141ecdb-69bf-443d-877c-333310d4d29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02c691f3efa402dab5cbaa8c240a9e7" ma:index="18" nillable="true" ma:taxonomy="true" ma:internalName="m02c691f3efa402dab5cbaa8c240a9e7" ma:taxonomyFieldName="eDocs_FileTopics" ma:displayName="File Topics" ma:readOnly="false" ma:fieldId="{602c691f-3efa-402d-ab5c-baa8c240a9e7}" ma:taxonomyMulti="true" ma:sspId="eebbd1e6-47d2-4842-8988-0ac63dbe3339" ma:termSetId="d7beb67e-cc35-47eb-a3d7-22fc0c2bde9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bbd3fafa5ab4e5eb8a6a5e099cef439" ma:index="20" nillable="true" ma:taxonomy="true" ma:internalName="mbbd3fafa5ab4e5eb8a6a5e099cef439" ma:taxonomyFieldName="eDocs_SecurityClassification" ma:displayName="Security Classification" ma:readOnly="false" ma:default="-1;#Unclassified|38981149-6ab4-492e-b035-5180b1eb9314" ma:fieldId="{6bbd3faf-a5ab-4e5e-b8a6-a5e099cef439}" ma:sspId="eebbd1e6-47d2-4842-8988-0ac63dbe3339" ma:termSetId="6cdf0fdf-130e-4222-9bb4-058e957460d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baa881fc4ae443f9fdafbdd527793df" ma:index="22" nillable="true" ma:taxonomy="true" ma:internalName="fbaa881fc4ae443f9fdafbdd527793df" ma:taxonomyFieldName="eDocs_DocumentTopics" ma:displayName="Document Topics" ma:fieldId="{fbaa881f-c4ae-443f-9fda-fbdd527793df}" ma:taxonomyMulti="true" ma:sspId="eebbd1e6-47d2-4842-8988-0ac63dbe3339" ma:termSetId="d7beb67e-cc35-47eb-a3d7-22fc0c2bde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6" ma:displayName="Content Type"/>
        <xsd:element ref="dc:title" minOccurs="0" maxOccurs="1" ma:index="0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Docs_FileStatus xmlns="e834f5ee-8075-41de-8607-13eff6c15835">Live</eDocs_FileStatus>
    <h1f8bb4843d6459a8b809123185593c7 xmlns="e834f5ee-8075-41de-8607-13eff6c15835">
      <Terms xmlns="http://schemas.microsoft.com/office/infopath/2007/PartnerControls">
        <TermInfo xmlns="http://schemas.microsoft.com/office/infopath/2007/PartnerControls">
          <TermName xmlns="http://schemas.microsoft.com/office/infopath/2007/PartnerControls">012</TermName>
          <TermId xmlns="http://schemas.microsoft.com/office/infopath/2007/PartnerControls">a7749fc2-fe1b-491c-8b43-2af218eab9bb</TermId>
        </TermInfo>
      </Terms>
    </h1f8bb4843d6459a8b809123185593c7>
    <_vti_ItemDeclaredRecord xmlns="e834f5ee-8075-41de-8607-13eff6c15835" xsi:nil="true"/>
    <nb1b8a72855341e18dd75ce464e281f2 xmlns="e834f5ee-8075-41de-8607-13eff6c15835">
      <Terms xmlns="http://schemas.microsoft.com/office/infopath/2007/PartnerControls">
        <TermInfo xmlns="http://schemas.microsoft.com/office/infopath/2007/PartnerControls">
          <TermName xmlns="http://schemas.microsoft.com/office/infopath/2007/PartnerControls">2020</TermName>
          <TermId xmlns="http://schemas.microsoft.com/office/infopath/2007/PartnerControls">2956df6f-614f-4357-a8f5-b167a2c64320</TermId>
        </TermInfo>
      </Terms>
    </nb1b8a72855341e18dd75ce464e281f2>
    <eDocs_eFileName xmlns="e834f5ee-8075-41de-8607-13eff6c15835">HCBSF012-001-2020</eDocs_eFileName>
    <mbbd3fafa5ab4e5eb8a6a5e099cef439 xmlns="e834f5ee-8075-41de-8607-13eff6c15835">
      <Terms xmlns="http://schemas.microsoft.com/office/infopath/2007/PartnerControls">
        <TermInfo xmlns="http://schemas.microsoft.com/office/infopath/2007/PartnerControls">
          <TermName xmlns="http://schemas.microsoft.com/office/infopath/2007/PartnerControls">Unclassified</TermName>
          <TermId xmlns="http://schemas.microsoft.com/office/infopath/2007/PartnerControls">38981149-6ab4-492e-b035-5180b1eb9314</TermId>
        </TermInfo>
      </Terms>
    </mbbd3fafa5ab4e5eb8a6a5e099cef439>
    <TaxCatchAll xmlns="e834f5ee-8075-41de-8607-13eff6c15835">
      <Value>8</Value>
      <Value>5</Value>
      <Value>4</Value>
      <Value>1</Value>
      <Value>7</Value>
    </TaxCatchAll>
    <m02c691f3efa402dab5cbaa8c240a9e7 xmlns="e834f5ee-8075-41de-8607-13eff6c15835">
      <Terms xmlns="http://schemas.microsoft.com/office/infopath/2007/PartnerControls">
        <TermInfo xmlns="http://schemas.microsoft.com/office/infopath/2007/PartnerControls">
          <TermName xmlns="http://schemas.microsoft.com/office/infopath/2007/PartnerControls">Directly Elected Mayor</TermName>
          <TermId xmlns="http://schemas.microsoft.com/office/infopath/2007/PartnerControls">61265ca0-c6b5-4081-8200-7b749b8238ce</TermId>
        </TermInfo>
        <TermInfo xmlns="http://schemas.microsoft.com/office/infopath/2007/PartnerControls">
          <TermName xmlns="http://schemas.microsoft.com/office/infopath/2007/PartnerControls">#Election</TermName>
          <TermId xmlns="http://schemas.microsoft.com/office/infopath/2007/PartnerControls">ba5e17ab-c1c6-45a3-b640-eab67937264f</TermId>
        </TermInfo>
      </Terms>
    </m02c691f3efa402dab5cbaa8c240a9e7>
    <fbaa881fc4ae443f9fdafbdd527793df xmlns="e834f5ee-8075-41de-8607-13eff6c15835">
      <Terms xmlns="http://schemas.microsoft.com/office/infopath/2007/PartnerControls"/>
    </fbaa881fc4ae443f9fdafbdd527793d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256C408-0A45-47E2-9059-048B0771133D}"/>
</file>

<file path=customXml/itemProps2.xml><?xml version="1.0" encoding="utf-8"?>
<ds:datastoreItem xmlns:ds="http://schemas.openxmlformats.org/officeDocument/2006/customXml" ds:itemID="{E3E13603-6150-4BF4-B7B4-AF0194E24BA0}">
  <ds:schemaRefs>
    <ds:schemaRef ds:uri="http://purl.org/dc/dcmitype/"/>
    <ds:schemaRef ds:uri="http://www.w3.org/XML/1998/namespace"/>
    <ds:schemaRef ds:uri="http://purl.org/dc/terms/"/>
    <ds:schemaRef ds:uri="http://schemas.microsoft.com/office/2006/metadata/properties"/>
    <ds:schemaRef ds:uri="http://purl.org/dc/elements/1.1/"/>
    <ds:schemaRef ds:uri="e834f5ee-8075-41de-8607-13eff6c158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B572DD5B-9875-4947-8659-8670DC12A2B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Limerick</vt:lpstr>
      <vt:lpstr>General Statistics</vt:lpstr>
      <vt:lpstr>1st Preferences</vt:lpstr>
    </vt:vector>
  </TitlesOfParts>
  <Company>PER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Aodha Molloy (Housing)</dc:creator>
  <cp:lastModifiedBy>Aodha Molloy (Housing)</cp:lastModifiedBy>
  <dcterms:created xsi:type="dcterms:W3CDTF">2025-08-06T09:59:13Z</dcterms:created>
  <dcterms:modified xsi:type="dcterms:W3CDTF">2025-08-14T13:39:24Z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0x0101000BC94875665D404BB1351B53C41FD2C000AE8D986D6C34F4479996942350A2D22F</vt:lpwstr>
  </property>
  <property fmtid="{D5CDD505-2E9C-101B-9397-08002B2CF9AE}" pid="3" name="eDocs_FileTopics">
    <vt:lpwstr>7;#Directly Elected Mayor|61265ca0-c6b5-4081-8200-7b749b8238ce;#8;##Election|ba5e17ab-c1c6-45a3-b640-eab67937264f</vt:lpwstr>
  </property>
  <property fmtid="{D5CDD505-2E9C-101B-9397-08002B2CF9AE}" pid="4" name="eDocs_SecurityClassification">
    <vt:lpwstr>4;#Unclassified|38981149-6ab4-492e-b035-5180b1eb9314</vt:lpwstr>
  </property>
  <property fmtid="{D5CDD505-2E9C-101B-9397-08002B2CF9AE}" pid="5" name="eDocs_Series">
    <vt:lpwstr>1;#012|a7749fc2-fe1b-491c-8b43-2af218eab9bb</vt:lpwstr>
  </property>
  <property fmtid="{D5CDD505-2E9C-101B-9397-08002B2CF9AE}" pid="6" name="eDocs_DocumentTopics">
    <vt:lpwstr/>
  </property>
  <property fmtid="{D5CDD505-2E9C-101B-9397-08002B2CF9AE}" pid="7" name="eDocs_Year">
    <vt:lpwstr>5;#2020|2956df6f-614f-4357-a8f5-b167a2c64320</vt:lpwstr>
  </property>
  <property fmtid="{D5CDD505-2E9C-101B-9397-08002B2CF9AE}" pid="8" name="ge25f6a3ef6f42d4865685f2a74bf8c7">
    <vt:lpwstr/>
  </property>
  <property fmtid="{D5CDD505-2E9C-101B-9397-08002B2CF9AE}" pid="9" name="eDocs_RetentionPeriodTerm">
    <vt:lpwstr/>
  </property>
</Properties>
</file>